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azné ukazatele\Záv. ukazatele 2025\"/>
    </mc:Choice>
  </mc:AlternateContent>
  <xr:revisionPtr revIDLastSave="0" documentId="13_ncr:1_{498B3394-01FD-43BE-9D34-DC08B9AC6A67}" xr6:coauthVersionLast="47" xr6:coauthVersionMax="47" xr10:uidLastSave="{00000000-0000-0000-0000-000000000000}"/>
  <workbookProtection workbookAlgorithmName="SHA-512" workbookHashValue="cb496iNT7gQyb1VX/bJ+PwC+/q5LqiF3gQhfcGQqLKcPKhhz/emX+b6ld7BzpfK+ESLckv+tljcbEDbtXjlI/Q==" workbookSaltValue="r6rP0NmHFQRXph2xeqobpA==" workbookSpinCount="100000" lockStructure="1"/>
  <bookViews>
    <workbookView xWindow="-120" yWindow="-120" windowWidth="29040" windowHeight="15840" xr2:uid="{5F939F0E-B7C8-4EE0-A5CF-22394BFDF32C}"/>
  </bookViews>
  <sheets>
    <sheet name="ZU rozpočtu r.2025 a RO RM 1-22" sheetId="1" r:id="rId1"/>
  </sheets>
  <definedNames>
    <definedName name="__DdeLink__9289_5144441" localSheetId="0">'ZU rozpočtu r.2025 a RO RM 1-22'!#REF!</definedName>
    <definedName name="_xlnm.Print_Titles" localSheetId="0">'ZU rozpočtu r.2025 a RO RM 1-22'!$1:$2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5" i="1" l="1"/>
  <c r="D278" i="1"/>
  <c r="D274" i="1" s="1"/>
  <c r="D212" i="1"/>
  <c r="D196" i="1" s="1"/>
  <c r="D48" i="1"/>
  <c r="E24" i="1"/>
  <c r="D24" i="1"/>
  <c r="C24" i="1"/>
  <c r="D26" i="1"/>
  <c r="E31" i="1"/>
  <c r="D31" i="1"/>
  <c r="D27" i="1"/>
  <c r="E27" i="1" s="1"/>
  <c r="D30" i="1"/>
  <c r="E30" i="1" s="1"/>
  <c r="D32" i="1"/>
  <c r="D12" i="1"/>
  <c r="D20" i="1" s="1"/>
  <c r="D6" i="1"/>
  <c r="D276" i="1"/>
  <c r="D264" i="1"/>
  <c r="D262" i="1" s="1"/>
  <c r="D248" i="1"/>
  <c r="D249" i="1"/>
  <c r="D238" i="1"/>
  <c r="D193" i="1"/>
  <c r="D189" i="1"/>
  <c r="D192" i="1"/>
  <c r="D143" i="1"/>
  <c r="D134" i="1"/>
  <c r="D132" i="1" s="1"/>
  <c r="D119" i="1"/>
  <c r="E119" i="1" s="1"/>
  <c r="D125" i="1"/>
  <c r="E125" i="1" s="1"/>
  <c r="D126" i="1"/>
  <c r="E126" i="1" s="1"/>
  <c r="D129" i="1"/>
  <c r="E129" i="1" s="1"/>
  <c r="D122" i="1"/>
  <c r="E122" i="1" s="1"/>
  <c r="D121" i="1"/>
  <c r="E121" i="1" s="1"/>
  <c r="E118" i="1"/>
  <c r="D120" i="1"/>
  <c r="E120" i="1" s="1"/>
  <c r="D131" i="1"/>
  <c r="D49" i="1"/>
  <c r="D45" i="1"/>
  <c r="D40" i="1"/>
  <c r="E40" i="1" s="1"/>
  <c r="E35" i="1"/>
  <c r="C33" i="1"/>
  <c r="D29" i="1"/>
  <c r="E29" i="1" s="1"/>
  <c r="D28" i="1"/>
  <c r="E28" i="1" s="1"/>
  <c r="D33" i="1"/>
  <c r="E18" i="1"/>
  <c r="D9" i="1"/>
  <c r="D308" i="1"/>
  <c r="D293" i="1"/>
  <c r="D287" i="1"/>
  <c r="D290" i="1"/>
  <c r="D281" i="1"/>
  <c r="D270" i="1"/>
  <c r="D258" i="1"/>
  <c r="D254" i="1"/>
  <c r="D250" i="1"/>
  <c r="D236" i="1"/>
  <c r="D231" i="1"/>
  <c r="D228" i="1"/>
  <c r="D221" i="1"/>
  <c r="D213" i="1"/>
  <c r="D220" i="1"/>
  <c r="D217" i="1" s="1"/>
  <c r="D144" i="1"/>
  <c r="D89" i="1"/>
  <c r="D88" i="1"/>
  <c r="D50" i="1"/>
  <c r="E145" i="1"/>
  <c r="E154" i="1"/>
  <c r="E255" i="1"/>
  <c r="E312" i="1"/>
  <c r="E268" i="1"/>
  <c r="E211" i="1"/>
  <c r="E112" i="1"/>
  <c r="E106" i="1"/>
  <c r="E107" i="1"/>
  <c r="E108" i="1"/>
  <c r="E109" i="1"/>
  <c r="E59" i="1"/>
  <c r="D246" i="1" l="1"/>
  <c r="D153" i="1"/>
  <c r="E189" i="1"/>
  <c r="D38" i="1"/>
  <c r="E26" i="1"/>
  <c r="D297" i="1"/>
  <c r="D46" i="1"/>
  <c r="D55" i="1"/>
  <c r="D21" i="1"/>
  <c r="C313" i="1"/>
  <c r="E313" i="1" s="1"/>
  <c r="C308" i="1"/>
  <c r="C293" i="1"/>
  <c r="C290" i="1"/>
  <c r="C287" i="1"/>
  <c r="C281" i="1"/>
  <c r="C274" i="1"/>
  <c r="C270" i="1"/>
  <c r="C262" i="1"/>
  <c r="C258" i="1"/>
  <c r="C254" i="1"/>
  <c r="C250" i="1"/>
  <c r="C246" i="1"/>
  <c r="C236" i="1"/>
  <c r="C231" i="1"/>
  <c r="C228" i="1"/>
  <c r="C221" i="1"/>
  <c r="C217" i="1"/>
  <c r="C213" i="1"/>
  <c r="C196" i="1"/>
  <c r="C193" i="1"/>
  <c r="C153" i="1"/>
  <c r="C144" i="1"/>
  <c r="C132" i="1"/>
  <c r="C55" i="1"/>
  <c r="C50" i="1"/>
  <c r="C46" i="1"/>
  <c r="C38" i="1"/>
  <c r="C9" i="1"/>
  <c r="E9" i="1" s="1"/>
  <c r="C20" i="1"/>
  <c r="E20" i="1" s="1"/>
  <c r="D225" i="1" l="1"/>
  <c r="D298" i="1" s="1"/>
  <c r="D309" i="1" s="1"/>
  <c r="E38" i="1"/>
  <c r="C297" i="1"/>
  <c r="C225" i="1"/>
  <c r="C21" i="1"/>
  <c r="E114" i="1" l="1"/>
  <c r="C298" i="1"/>
  <c r="C309" i="1" l="1"/>
  <c r="E87" i="1" l="1"/>
  <c r="E167" i="1"/>
  <c r="E165" i="1" l="1"/>
  <c r="E163" i="1"/>
  <c r="E169" i="1"/>
  <c r="E160" i="1"/>
  <c r="E302" i="1"/>
  <c r="E303" i="1"/>
  <c r="E305" i="1"/>
  <c r="E306" i="1"/>
  <c r="E286" i="1"/>
  <c r="E280" i="1"/>
  <c r="E273" i="1"/>
  <c r="E269" i="1"/>
  <c r="E261" i="1"/>
  <c r="E253" i="1"/>
  <c r="E245" i="1"/>
  <c r="E234" i="1"/>
  <c r="E235" i="1"/>
  <c r="E16" i="1"/>
  <c r="E19" i="1"/>
  <c r="E68" i="1" l="1"/>
  <c r="E201" i="1"/>
  <c r="E110" i="1"/>
  <c r="E166" i="1"/>
  <c r="E135" i="1"/>
  <c r="E100" i="1"/>
  <c r="E43" i="1"/>
  <c r="E190" i="1"/>
  <c r="E279" i="1"/>
  <c r="E101" i="1"/>
  <c r="E161" i="1"/>
  <c r="E156" i="1" l="1"/>
  <c r="E83" i="1"/>
  <c r="E60" i="1"/>
  <c r="E257" i="1"/>
  <c r="E73" i="1"/>
  <c r="E74" i="1"/>
  <c r="E6" i="1"/>
  <c r="E188" i="1"/>
  <c r="E42" i="1"/>
  <c r="E249" i="1"/>
  <c r="E77" i="1"/>
  <c r="E89" i="1"/>
  <c r="E285" i="1"/>
  <c r="E143" i="1"/>
  <c r="E53" i="1"/>
  <c r="E149" i="1"/>
  <c r="E15" i="1"/>
  <c r="E173" i="1"/>
  <c r="E113" i="1"/>
  <c r="E205" i="1"/>
  <c r="E72" i="1"/>
  <c r="E206" i="1"/>
  <c r="E85" i="1"/>
  <c r="E157" i="1"/>
  <c r="E158" i="1"/>
  <c r="E304" i="1"/>
  <c r="E70" i="1"/>
  <c r="E81" i="1"/>
  <c r="E150" i="1"/>
  <c r="E95" i="1"/>
  <c r="E174" i="1"/>
  <c r="E115" i="1"/>
  <c r="E175" i="1"/>
  <c r="E92" i="1"/>
  <c r="E176" i="1"/>
  <c r="E142" i="1"/>
  <c r="E116" i="1"/>
  <c r="E159" i="1"/>
  <c r="E204" i="1"/>
  <c r="E151" i="1"/>
  <c r="E17" i="1"/>
  <c r="E61" i="1"/>
  <c r="E62" i="1"/>
  <c r="E97" i="1"/>
  <c r="E177" i="1"/>
  <c r="E164" i="1"/>
  <c r="E124" i="1"/>
  <c r="E180" i="1"/>
  <c r="E127" i="1"/>
  <c r="E141" i="1"/>
  <c r="E199" i="1"/>
  <c r="E80" i="1"/>
  <c r="E207" i="1"/>
  <c r="E137" i="1"/>
  <c r="E212" i="1"/>
  <c r="E209" i="1"/>
  <c r="E44" i="1"/>
  <c r="E191" i="1"/>
  <c r="E88" i="1"/>
  <c r="E244" i="1"/>
  <c r="E140" i="1"/>
  <c r="E79" i="1"/>
  <c r="E98" i="1"/>
  <c r="E171" i="1"/>
  <c r="E131" i="1"/>
  <c r="E182" i="1"/>
  <c r="E203" i="1"/>
  <c r="E54" i="1"/>
  <c r="E187" i="1"/>
  <c r="E103" i="1"/>
  <c r="E104" i="1"/>
  <c r="E75" i="1"/>
  <c r="E111" i="1"/>
  <c r="E172" i="1"/>
  <c r="E96" i="1"/>
  <c r="E184" i="1"/>
  <c r="E296" i="1"/>
  <c r="E63" i="1"/>
  <c r="E91" i="1"/>
  <c r="E162" i="1"/>
  <c r="E102" i="1"/>
  <c r="E105" i="1"/>
  <c r="E84" i="1"/>
  <c r="E58" i="1"/>
  <c r="E117" i="1"/>
  <c r="E76" i="1"/>
  <c r="E266" i="1"/>
  <c r="E139" i="1"/>
  <c r="E69" i="1"/>
  <c r="E216" i="1"/>
  <c r="E220" i="1"/>
  <c r="E82" i="1"/>
  <c r="E202" i="1"/>
  <c r="E185" i="1"/>
  <c r="E307" i="1"/>
  <c r="E186" i="1"/>
  <c r="E200" i="1"/>
  <c r="E7" i="1"/>
  <c r="E208" i="1"/>
  <c r="E178" i="1"/>
  <c r="E123" i="1"/>
  <c r="E243" i="1"/>
  <c r="E65" i="1"/>
  <c r="E78" i="1"/>
  <c r="E14" i="1"/>
  <c r="E168" i="1"/>
  <c r="E128" i="1"/>
  <c r="E210" i="1"/>
  <c r="E240" i="1"/>
  <c r="E241" i="1"/>
  <c r="E267" i="1"/>
  <c r="E71" i="1"/>
  <c r="E278" i="1"/>
  <c r="E8" i="1"/>
  <c r="E181" i="1"/>
  <c r="E45" i="1"/>
  <c r="E41" i="1"/>
  <c r="E183" i="1"/>
  <c r="E277" i="1"/>
  <c r="E94" i="1"/>
  <c r="E138" i="1"/>
  <c r="E90" i="1"/>
  <c r="E148" i="1"/>
  <c r="E284" i="1"/>
  <c r="E136" i="1"/>
  <c r="E99" i="1"/>
  <c r="E66" i="1"/>
  <c r="E147" i="1"/>
  <c r="E93" i="1"/>
  <c r="E86" i="1"/>
  <c r="E64" i="1"/>
  <c r="E130" i="1"/>
  <c r="E179" i="1"/>
  <c r="E265" i="1"/>
  <c r="E192" i="1"/>
  <c r="E36" i="1"/>
  <c r="E67" i="1"/>
  <c r="E13" i="1"/>
  <c r="E170" i="1"/>
  <c r="E239" i="1" l="1"/>
  <c r="E37" i="1"/>
  <c r="E152" i="1"/>
  <c r="E32" i="1"/>
  <c r="E49" i="1"/>
  <c r="E224" i="1"/>
  <c r="E132" i="1"/>
  <c r="E134" i="1"/>
  <c r="E258" i="1"/>
  <c r="E260" i="1"/>
  <c r="E5" i="1"/>
  <c r="E283" i="1"/>
  <c r="E250" i="1"/>
  <c r="E252" i="1"/>
  <c r="E242" i="1"/>
  <c r="E217" i="1"/>
  <c r="E219" i="1"/>
  <c r="E46" i="1"/>
  <c r="E48" i="1"/>
  <c r="E228" i="1"/>
  <c r="E230" i="1"/>
  <c r="E262" i="1"/>
  <c r="E264" i="1"/>
  <c r="E21" i="1" l="1"/>
  <c r="E254" i="1"/>
  <c r="E256" i="1"/>
  <c r="E221" i="1"/>
  <c r="E223" i="1"/>
  <c r="E153" i="1"/>
  <c r="E155" i="1"/>
  <c r="E270" i="1"/>
  <c r="E272" i="1"/>
  <c r="E301" i="1"/>
  <c r="E12" i="1"/>
  <c r="E196" i="1"/>
  <c r="E198" i="1"/>
  <c r="E33" i="1"/>
  <c r="E213" i="1"/>
  <c r="E215" i="1"/>
  <c r="E193" i="1"/>
  <c r="E195" i="1"/>
  <c r="E287" i="1"/>
  <c r="E289" i="1"/>
  <c r="E246" i="1"/>
  <c r="E248" i="1"/>
  <c r="E274" i="1"/>
  <c r="E276" i="1"/>
  <c r="E144" i="1"/>
  <c r="E146" i="1"/>
  <c r="E231" i="1"/>
  <c r="E233" i="1"/>
  <c r="E236" i="1"/>
  <c r="E238" i="1"/>
  <c r="E281" i="1"/>
  <c r="E55" i="1"/>
  <c r="E57" i="1"/>
  <c r="E293" i="1"/>
  <c r="E295" i="1"/>
  <c r="E50" i="1"/>
  <c r="E52" i="1"/>
  <c r="E308" i="1" l="1"/>
  <c r="E292" i="1"/>
  <c r="E225" i="1"/>
  <c r="E290" i="1" l="1"/>
  <c r="E297" i="1" l="1"/>
  <c r="E309" i="1" l="1"/>
  <c r="E298" i="1"/>
</calcChain>
</file>

<file path=xl/sharedStrings.xml><?xml version="1.0" encoding="utf-8"?>
<sst xmlns="http://schemas.openxmlformats.org/spreadsheetml/2006/main" count="444" uniqueCount="283">
  <si>
    <t>Závazný ukazatel</t>
  </si>
  <si>
    <t xml:space="preserve">   Časová použitelnost                 dotací a příspěvků                 (od - do)</t>
  </si>
  <si>
    <t>sl. 1</t>
  </si>
  <si>
    <t>sl. 2</t>
  </si>
  <si>
    <t>sl. 3</t>
  </si>
  <si>
    <t>sl. 4</t>
  </si>
  <si>
    <t>sl. 5</t>
  </si>
  <si>
    <t>Příjmy (třída 1 - 4)</t>
  </si>
  <si>
    <t>Daňové příjmy (třída 1)</t>
  </si>
  <si>
    <t>Nedaňové příjmy (třída 2)</t>
  </si>
  <si>
    <t>Kapitálové příjmy (třída 3)</t>
  </si>
  <si>
    <t>Přijaté transfery (třída 4)</t>
  </si>
  <si>
    <t>Příjmy celkem (třída 1 - 4)</t>
  </si>
  <si>
    <t>Financování - příjmy (příjmy třída 8 bez pol. 8117)</t>
  </si>
  <si>
    <t>8115 - Účelový zůstatek minulého roku</t>
  </si>
  <si>
    <t>8115 - Neúčelový zůstatek minulého roku</t>
  </si>
  <si>
    <t>8115 - Čerpání sociálního fondu</t>
  </si>
  <si>
    <t xml:space="preserve">8115 - Čerpání fondu pomoci občanům dotčeným výstavbou komunikace R/48 </t>
  </si>
  <si>
    <t>8115 - Čerpání fondu pomoci občanům dotčeným živelními pohromami</t>
  </si>
  <si>
    <t>8115 - Čerpání fondu obnovy vodovodů a kanalizací</t>
  </si>
  <si>
    <t>8123 - Čerpání úvěru ze SFPI</t>
  </si>
  <si>
    <t>8123 - Čerpání investičního úvěru</t>
  </si>
  <si>
    <t>Financování - příjmy celkem (příjmy třída 8 bez pol. 8117)</t>
  </si>
  <si>
    <t>Celkem zdroje (příjmy + financování)</t>
  </si>
  <si>
    <t>Běžné výdaje (třída 5)</t>
  </si>
  <si>
    <t>ORJ 01-Odbor kancelář primátora</t>
  </si>
  <si>
    <t>Z toho:</t>
  </si>
  <si>
    <t>Ostatní neinvestiční výdaje odboru kancelář primátora</t>
  </si>
  <si>
    <r>
      <t>OR</t>
    </r>
    <r>
      <rPr>
        <b/>
        <sz val="10"/>
        <color indexed="8"/>
        <rFont val="Calibri"/>
        <family val="2"/>
        <charset val="238"/>
        <scheme val="minor"/>
      </rPr>
      <t>J 02-Odbor vnitřních věcí</t>
    </r>
  </si>
  <si>
    <t>Výdaje na opravy a udržování</t>
  </si>
  <si>
    <t>Neinvestiční výdaje hrazené ze sociálního fondu</t>
  </si>
  <si>
    <t>Ostatní neinvestiční výdaje odboru vnitřních věcí</t>
  </si>
  <si>
    <t>ORJ 03-Finanční odbor</t>
  </si>
  <si>
    <t>Československá obec legionářská, z. s. - neinvestiční dotace</t>
  </si>
  <si>
    <t>Sportplex Frýdek-Místek, s. r. o. - neinvestiční dotace</t>
  </si>
  <si>
    <t>1.1.2024 - 31.12.2024</t>
  </si>
  <si>
    <t>Plánovaná rezerva města</t>
  </si>
  <si>
    <t>Rezerva na odvody a sankce</t>
  </si>
  <si>
    <t>Rezerva na provoz zubní pohotovosti</t>
  </si>
  <si>
    <t>Ostatní neinvestiční výdaje finančního odboru</t>
  </si>
  <si>
    <t>ORJ 04-Odbor správy obecního majetku</t>
  </si>
  <si>
    <t>Ostatní neinvestiční výdaje odboru správy obecního majetku</t>
  </si>
  <si>
    <t>ORJ 05-Živnostenský úřad</t>
  </si>
  <si>
    <t>Sdružení ochrany spotřebitelů Moravy a Slezska - neinvestiční transfer</t>
  </si>
  <si>
    <t>Ostatní neinvestiční výdaje živnostenského úřadu</t>
  </si>
  <si>
    <t>ORJ 06-Odbor ŠKMaT</t>
  </si>
  <si>
    <t>DP Podpora a rozvoj kulturních aktivit ve městě - viz doplňující příloha č. 1</t>
  </si>
  <si>
    <t>viz dopl. příloha č. 1</t>
  </si>
  <si>
    <t>viz dopl. příloha č. 2</t>
  </si>
  <si>
    <t>viz dopl. příloha č. 3</t>
  </si>
  <si>
    <t>MŠ Beruška - na provoz</t>
  </si>
  <si>
    <t>MŠ Pohádka - na provoz</t>
  </si>
  <si>
    <t>ZŠ a MŠ Naděje, F-M, Škarabelova 562 - na provoz MŠ K Hájku</t>
  </si>
  <si>
    <t xml:space="preserve">MŠ Sluníčko - na provoz  </t>
  </si>
  <si>
    <t>MŠ Mateřídouška - na provoz</t>
  </si>
  <si>
    <t>ZŠ a MŠ F-M, Chlebovice - na provoz MŠ Chlebovice</t>
  </si>
  <si>
    <t>ZŠ a MŠ F-M, Skalice - na provoz MŠ Skalice</t>
  </si>
  <si>
    <t>MŠ Sněženka - na provoz</t>
  </si>
  <si>
    <t>ZŠ a MŠ F-M, Lískovec - na provoz MŠ Lískovec</t>
  </si>
  <si>
    <t xml:space="preserve">MŠ Radost - na provoz </t>
  </si>
  <si>
    <t>MŠ Barevný svět - na provoz</t>
  </si>
  <si>
    <t>ZŠ F-M, národního umělce P. Bezruče, tř. TGM 454 - na provoz</t>
  </si>
  <si>
    <t xml:space="preserve">ZŠ F-M, J. Čapka 2555 - na provoz </t>
  </si>
  <si>
    <t xml:space="preserve">ZŠ a MŠ Naděje, F-M, Škarabelova 562 - na provoz ZŠ </t>
  </si>
  <si>
    <t>ZŠ F-M, Komenského 402 - na provoz</t>
  </si>
  <si>
    <t xml:space="preserve">ZŠ F-M, El. Krásnohorské 2254 - na provoz </t>
  </si>
  <si>
    <t>ZŠ F-M, Pionýrů 400 - na provoz</t>
  </si>
  <si>
    <t>ZŠ F-M, 1. máje 1700 - na provoz</t>
  </si>
  <si>
    <t>ZŠ F-M, Československé armády 570 - na provoz</t>
  </si>
  <si>
    <t>ZŠ a MŠ F-M, Lískovec - na provoz ZŠ Lískovec</t>
  </si>
  <si>
    <t>ZŠ a MŠ F-M, Chlebovice - na provoz ZŠ Chlebovice</t>
  </si>
  <si>
    <t>ZŠ F-M, J. z Poděbrad 3109 - na provoz</t>
  </si>
  <si>
    <t>ZŠ a MŠ F-M, Skalice - na provoz ZŠ Skalice</t>
  </si>
  <si>
    <t>Středisko volného času Klíč - na provoz</t>
  </si>
  <si>
    <t>ZUŠ Frýdek-Místek - na provoz</t>
  </si>
  <si>
    <t>Městská knihovna Frýdek-Místek - na provoz</t>
  </si>
  <si>
    <t>Národní dům Frýdek-Místek - na provoz</t>
  </si>
  <si>
    <t>Projekt "Příspěvek na obědy v ZŠ ve FM" - příspěvek s vyúčtováním z toho:- rezerva na obědy žáků s trvalým pobytem na území statutárního města Frýdek-Místek</t>
  </si>
  <si>
    <t>ZŠ Nár. um. P. Bezruče, T.G.M. 454</t>
  </si>
  <si>
    <t>ZŠ Jana Čapka 2555</t>
  </si>
  <si>
    <t>ZŠ Komenského 402</t>
  </si>
  <si>
    <t>ZŠ El. Krásnohorské 2254</t>
  </si>
  <si>
    <t>ZŠ Pionýrů 400</t>
  </si>
  <si>
    <t>ZŠ 1. máje 1700</t>
  </si>
  <si>
    <t>ZŠ Československé armády 570</t>
  </si>
  <si>
    <t>ZŠ J. z Poděbrad 3109</t>
  </si>
  <si>
    <t>ZŠ a MŠ Lískovec</t>
  </si>
  <si>
    <t>ZŠ a MŠ Skalice 192</t>
  </si>
  <si>
    <t>ZŠ a MŠ Naděje</t>
  </si>
  <si>
    <t xml:space="preserve">GOODWILL v. o. š. - Seniorská akademie </t>
  </si>
  <si>
    <t>Paměť národa - POST BELLUM, z.ú.</t>
  </si>
  <si>
    <t>Love production s.r.o. - akce Sweetsen fest</t>
  </si>
  <si>
    <t>Evolution Brothers s.r.o. - akce FM CITY FEST</t>
  </si>
  <si>
    <t>Dětský folklorní soubor Ostravička z.s. - akce Mezinárodní folklorní festival</t>
  </si>
  <si>
    <t>Židovská obec v Ostravě - na opravy židovského hřbitova</t>
  </si>
  <si>
    <t>Římskokatolická farnost Frýdek - na obnovu krypty a dalších prostor baziliky Navštívení ve Frýdku</t>
  </si>
  <si>
    <t>FK Frýdek-Místek z. s. - náklady družstva dospělých fotbalistů</t>
  </si>
  <si>
    <t>Handicap centrum Škola života F-M, o.p.s. - Sportovní olympiáda mentálně postižených</t>
  </si>
  <si>
    <t>Handicap centrum Škola života F-M, o.p.s. - na Zimní hry</t>
  </si>
  <si>
    <t>SKP Frýdek-Místek - náklady družstva dospělých házenkářů</t>
  </si>
  <si>
    <t>TJ Sokol Frýdek-Místek - na náklady družstva dospělých volejbalistek</t>
  </si>
  <si>
    <t>BŠŠ z.s. - na náklady družstva dospělých šachistů a šachistek</t>
  </si>
  <si>
    <t>BŠŠ z. s. - Turnaj šachových nadějí</t>
  </si>
  <si>
    <t>TJ Slezan F-M, z.s. - Hornická destíka</t>
  </si>
  <si>
    <t>TJ Slezan F-M, z.s  - Májové závody</t>
  </si>
  <si>
    <t>SK K2, z. s. - akce F-M sport FEST</t>
  </si>
  <si>
    <t>HC Frýdek-Místek 2015 s. r. o. - náklady družstva dospělých hokejistů</t>
  </si>
  <si>
    <t>Ostatní neinvestiční výdaje odboru ŠKMaT</t>
  </si>
  <si>
    <t>ORJ 07-Odbor dopravy a silničního hospodářství</t>
  </si>
  <si>
    <t>MSK - dopravní obslužnost Česko-Těšínsko</t>
  </si>
  <si>
    <t>MSK - dopravní obslužnost Frýdlantsko</t>
  </si>
  <si>
    <t>MSK - dopravní obslužnost Frýdecko-Místecko</t>
  </si>
  <si>
    <t>MSK - dopravní obslužnost Havířovsko</t>
  </si>
  <si>
    <t>MSK - příspěvek na úhradu protarifovací ztráty v zóně č. 511 (Frýdek, Myslivna)</t>
  </si>
  <si>
    <t>Ostatní neinvestiční výdaje odboru dopravy a silničního hospodářství</t>
  </si>
  <si>
    <t>ORJ 09-Odbor životního prostředí a zemědělství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</si>
  <si>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>neinvestiční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část</t>
    </r>
    <r>
      <rPr>
        <sz val="10"/>
        <color theme="1"/>
        <rFont val="Calibri"/>
        <family val="2"/>
        <charset val="238"/>
        <scheme val="minor"/>
      </rPr>
      <t xml:space="preserve"> - viz doplňující příloha č. 5</t>
    </r>
  </si>
  <si>
    <t>viz dopl. příloha č. 5</t>
  </si>
  <si>
    <t xml:space="preserve">Sdružení vlastníků obecních a soukromých lesů v ČR </t>
  </si>
  <si>
    <t>Spolek pro Faunapark - neinvestiční příspěvek</t>
  </si>
  <si>
    <t xml:space="preserve">Neposedné tlapky, z. s. </t>
  </si>
  <si>
    <t>Ostatní neinvestiční výdaje odboru životního prostředí a zemědělství</t>
  </si>
  <si>
    <t>ORJ 11-Odbor sociálních služeb</t>
  </si>
  <si>
    <t>viz dopl. příloha č. 6</t>
  </si>
  <si>
    <t>viz dopl. příloha č. 9</t>
  </si>
  <si>
    <t>viz dopl. příloha č. 10</t>
  </si>
  <si>
    <t>viz dopl. příloha č. 11</t>
  </si>
  <si>
    <r>
      <t xml:space="preserve">Hospic Frýdek-Místek, p. o. 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Hospicem Frýdek-Místek, p. o. - č. smlouvy 03585/2023/SOC)</t>
    </r>
  </si>
  <si>
    <t>Jesle Frýdek-Místek, p. o. - na provoz</t>
  </si>
  <si>
    <r>
      <t xml:space="preserve">Domov pro seniory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Domovem pro seniory Frýdek-Místek, p. o. - č. smlouvy 03488/2023/SOC)</t>
    </r>
  </si>
  <si>
    <r>
      <t xml:space="preserve">Centrum pečovatelské služby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Centrem pečovatelské služby Frýdek-Místek, p. o. - č. smlouvy 03435/2023/SOC)</t>
    </r>
  </si>
  <si>
    <r>
      <t xml:space="preserve">Penzion pro seniory Frýdek-Místek, p. o. </t>
    </r>
    <r>
      <rPr>
        <i/>
        <sz val="10"/>
        <color indexed="8"/>
        <rFont val="Calibri"/>
        <family val="2"/>
        <charset val="238"/>
        <scheme val="minor"/>
      </rPr>
      <t xml:space="preserve">(přistoupení ke Smlouvě o závazku veřejné služby a vyrovnávací platbě za jeho výkon uzavřené mezi MSK a Penzionem pro seniory Frýdek-Místek, p. o. - č. smlouvy 03592/2023/SOC) </t>
    </r>
  </si>
  <si>
    <r>
      <t xml:space="preserve">ŽIRAFA-Integrované centrum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organizací ŽIRAFA-Integrované centrum Frýdek-Místek, p. o. - č. smlouvy 04214/2023/SOC)</t>
    </r>
  </si>
  <si>
    <t>Asociace poskytovatelů sociálních služeb ČR - členský poplatek</t>
  </si>
  <si>
    <t>Náš svět, p. o., Pržno - středisko Anenská</t>
  </si>
  <si>
    <t>Středisko sociálních služeb Frýdlant n. Ostravicí</t>
  </si>
  <si>
    <t>Medela-péče o seniory, o. p. s.</t>
  </si>
  <si>
    <t>Medela-péče o seniory, o. p. s., Frýdlant n/O</t>
  </si>
  <si>
    <t>Armáda spásy - Domov Přístav Frýdek-Místek</t>
  </si>
  <si>
    <t>Armáda spásy v ČR, z.s. - noclehárna pro muže Ostrava</t>
  </si>
  <si>
    <t>Společně o. p. s. Brno - SeniorPoint</t>
  </si>
  <si>
    <t>Krizové centrum Ostrava</t>
  </si>
  <si>
    <t>Cesta bez bariér</t>
  </si>
  <si>
    <t>Domov sv. Jana Křtitele, s. r. o.</t>
  </si>
  <si>
    <t>ISÚ Komorní Lhotka, p. o.</t>
  </si>
  <si>
    <t>Adámkova vila, Domov se zvlášním režimem, z. ú.</t>
  </si>
  <si>
    <t>Linka bezpečí, z. s.</t>
  </si>
  <si>
    <t>Slezská diakonie, SÁRA F-M - azylový dům pro matky s dětmi</t>
  </si>
  <si>
    <t>Slezská diakonie, SÁRA F-M - azylový dům pro ženy</t>
  </si>
  <si>
    <t>Slezská diakonie, SÁRA F-M - sociální rehabilitace</t>
  </si>
  <si>
    <t>Slezská diakonie, RÚT F-M - sociální rehabilitace</t>
  </si>
  <si>
    <t>Slezská diakonie - projekt "Stravenka F-M"</t>
  </si>
  <si>
    <t>Charita Frýdek-Místek - doučování</t>
  </si>
  <si>
    <t>Charita Frýdek-Místek - Podpora dobrovolnictví</t>
  </si>
  <si>
    <t>Ostatní neinvestiční výdaje odboru sociálních služeb</t>
  </si>
  <si>
    <t>ORJ 12-Investiční odbor</t>
  </si>
  <si>
    <t>Ostatní neinvestiční výdaje investičního odboru</t>
  </si>
  <si>
    <t>ORJ 13-Odbor územního rozvoje a stavebního řádu</t>
  </si>
  <si>
    <t>viz dopl. příloha č. 8</t>
  </si>
  <si>
    <t>viz dopl. příloha č. 7</t>
  </si>
  <si>
    <t xml:space="preserve">Turistické informační centrum - na provoz </t>
  </si>
  <si>
    <t>Turistické informační centrum - FM plný chutí - příspěvek s vyúčtováním</t>
  </si>
  <si>
    <t>Destinační management turistické oblasti Beskydy - Valašsko, o. p. s. - příspěvek do fondu cestovního ruchu</t>
  </si>
  <si>
    <t>Region Beskydy - neinvestiční dotace</t>
  </si>
  <si>
    <t>Sdružení historických sídel Čech, Moravy a Slezska - členský příspěvek</t>
  </si>
  <si>
    <t>Asociace pro urbanismus - členský příspěvek</t>
  </si>
  <si>
    <t>Svaz měst a obcí ČR - členský příspěvek</t>
  </si>
  <si>
    <t>Partnerství pro městskou mobilitu - členský příspěvek</t>
  </si>
  <si>
    <t>Rezerva na Program DARUJ F≈M</t>
  </si>
  <si>
    <t>Ostatní neinvestiční výdaje odboru územního rozvoje a stavebního řádu</t>
  </si>
  <si>
    <t>ORJ 16-Městská policie</t>
  </si>
  <si>
    <t>Ostatní neinvestiční výdaje Městské policie</t>
  </si>
  <si>
    <t>ORJ 17-Odbor informačních technologií</t>
  </si>
  <si>
    <t>Ostatní neinvestiční výdaje odboru informačních technologií</t>
  </si>
  <si>
    <t>ORJ 18-Odbor bezpečnostních rizik a prevence kriminality</t>
  </si>
  <si>
    <t>Ostatní neinvestiční výdaje odboru bezpečnostních rizik a prevence kriminality</t>
  </si>
  <si>
    <t>Běžné výdaje celkem (třída 5)</t>
  </si>
  <si>
    <t>Kapitálové výdaje (třída 6)</t>
  </si>
  <si>
    <t>Ostatní kapitálové výdaje odboru kancelář primátora</t>
  </si>
  <si>
    <t>ORJ 02-Odbor vnitřních věcí</t>
  </si>
  <si>
    <t>Výdaje na investiční akce</t>
  </si>
  <si>
    <t>Kapitálové výdaje hrazené ze sociálního fondu</t>
  </si>
  <si>
    <t>Ostatní kapitálové výdaje odboru vnitřních věcí</t>
  </si>
  <si>
    <t>Rezerva na požadavky Osadního výboru Chlebovice</t>
  </si>
  <si>
    <t>Rezerva na požadavky Osadního výboru Lískovec</t>
  </si>
  <si>
    <t>Rezerva na požadavky Osadního výboru Zelinkovice-Lysůvky</t>
  </si>
  <si>
    <t>Rezerva na požadavky Osadního výboru Skalice</t>
  </si>
  <si>
    <t>Rezerva na požadavky Osadního výboru Panské Nové Dvory</t>
  </si>
  <si>
    <t>Rezerva na městské investice - v oblasti bytového a nebytového fondu města</t>
  </si>
  <si>
    <t>Rezerva na městské investice - investiční akce ze zásobníku ORJ 12-IO</t>
  </si>
  <si>
    <t>Ostatní kapitálové výdaje finančního odboru</t>
  </si>
  <si>
    <t>Ostatní kapitálové výdaje odboru správy obecního majetku</t>
  </si>
  <si>
    <t>Ostatní kapitálové výdaje živnostenského úřadu</t>
  </si>
  <si>
    <t>Ostatní kapitálové výdaje odboru ŠKMaT</t>
  </si>
  <si>
    <t>Ostatní kapitálové výdaje odboru dopravy a silničního hospodářství</t>
  </si>
  <si>
    <t>Investiční výdaje hrazené z Fondu obnovy vodovodu a kanalizací - Rekonstrukce stoky - ul. Bruzovská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</si>
  <si>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 xml:space="preserve">investiční část </t>
    </r>
    <r>
      <rPr>
        <sz val="10"/>
        <color theme="1"/>
        <rFont val="Calibri"/>
        <family val="2"/>
        <charset val="238"/>
        <scheme val="minor"/>
      </rPr>
      <t>- viz doplňující příloha č. 5</t>
    </r>
  </si>
  <si>
    <t>Individuální dotace vlastníkům vodovodu ul. J. Mahena</t>
  </si>
  <si>
    <t>Ostatní kapitálové výdaje odboru životního prostředí a zemědělství</t>
  </si>
  <si>
    <t xml:space="preserve">Nemocnice ve Frýdku-Místku, p. o. - Smlouva o spolupráci </t>
  </si>
  <si>
    <t>Ostatní kapitálové výdaje odboru sociálních služeb</t>
  </si>
  <si>
    <t>Rezerva na realizaci akcí vybraných z participativního rozpočtu</t>
  </si>
  <si>
    <t>Rezerva na investice</t>
  </si>
  <si>
    <t>Ostatní kapitálové výdaje investičního odboru</t>
  </si>
  <si>
    <t>viz dopl. příloha č. 12</t>
  </si>
  <si>
    <t>Rezerva na spolufinancování dotací</t>
  </si>
  <si>
    <t>Investiční dotace obci Baška na akci "První úsek cyklostezky Frýdek-Místek - Baška, lávka u železniční stanice"</t>
  </si>
  <si>
    <t>Ostatní kapitálové výdaje odboru územního rozvoje a stavebního řádu</t>
  </si>
  <si>
    <t>HZS Moravskoslezský kraj - investiční dotace na rekonstrukci budov hasičské stanice ve Frýdku-Místku</t>
  </si>
  <si>
    <t>Kapitálové výdaje celkem (třída 6)</t>
  </si>
  <si>
    <t>Výdaje celkem (třída 5 - 6)</t>
  </si>
  <si>
    <t>Financování - výdaje (výdaje třída 8 bez pol. 8118)</t>
  </si>
  <si>
    <t>8115 - Sociální fond</t>
  </si>
  <si>
    <t>8115 - Fond pomoci občanům dotčených výstavbou komunikace R/48</t>
  </si>
  <si>
    <t>8115 - Fond pomoci občanům dotčeným živelními pohromami</t>
  </si>
  <si>
    <t>8115 - Fond obnovy vodovodů a kanalizací</t>
  </si>
  <si>
    <t xml:space="preserve">8115 - Účelový zůstatek k 31. 12. </t>
  </si>
  <si>
    <t>8115 - Neúčelový zůstatek k 31. 12.</t>
  </si>
  <si>
    <t>8124 - Splátky úvěrů</t>
  </si>
  <si>
    <t>Financování - výdaje celkem (výdaje třída 8 bez pol. 8118)</t>
  </si>
  <si>
    <t>Celkem potřeby (výdaje + financování)</t>
  </si>
  <si>
    <t>Financování - aktivní krátkodobé operace řízení likvidity (pol. 8117 a 8118)</t>
  </si>
  <si>
    <t>8117/8118 - Aktivní krátkodobé operace řízení likvidity</t>
  </si>
  <si>
    <t>Financování - aktivní krátkodobé operace řízení likvidity celkem (pol. 8117 a 8118)</t>
  </si>
  <si>
    <t>Transdev Slezsko, a.s. - provoz MHD</t>
  </si>
  <si>
    <t>Transdev Slezsko, a.s. - provoz MHD - ÚZ 161</t>
  </si>
  <si>
    <t>Hospic Frýdek-Místek, p. o. - ÚZ 00914</t>
  </si>
  <si>
    <t>Penzion pro seniory Frýdek-Místek, p. o. - ÚZ 00914</t>
  </si>
  <si>
    <t>Centrum pečovatelské služby Frýdek-Místek, p. o. - ÚZ 00914</t>
  </si>
  <si>
    <t>Domov pro seniory Frýdek-Místek, p. o. - ÚZ 00914</t>
  </si>
  <si>
    <t>ŽIRAFA - Integrované centrum Frýdek-Místek, p. o. - ÚZ 00914</t>
  </si>
  <si>
    <t>1.1.2025 - 31.12.2025</t>
  </si>
  <si>
    <t>DP Podpora a rozvoj mládežnického sportu ve městě - viz doplňující příloha č. 2</t>
  </si>
  <si>
    <t>DP Podpora výchovy, vzdělávání a zájmových aktivit - viz doplňující příloha č. 3</t>
  </si>
  <si>
    <t>MAS Pobeskydí, z.s.- F-M ve 3D realitě - sdílení zkušeností</t>
  </si>
  <si>
    <t>Zimní olympiáda dětí a mládeže 2025</t>
  </si>
  <si>
    <t xml:space="preserve">Nemocnice ve F-M, p.o. - na náklady spojené s proškolením žáků ZŠ na KPR </t>
  </si>
  <si>
    <t>Nemocnice ve F-M, p.o. - na náklady spojené s projektem Nebojme se zubaře pro žáky ZŠ</t>
  </si>
  <si>
    <t>Program Podpora výsadby dřevin - viz doplňující příloha č. 4</t>
  </si>
  <si>
    <t>viz dopl. příloha č. 4</t>
  </si>
  <si>
    <t>Neinvestiční výdaje hrazené z Fondu pomoci občanům dotčeným výstavbou komunikace R/48 - viz doplňující příloha č. 14</t>
  </si>
  <si>
    <r>
      <t>DP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Prevence kriminality a protidrogová politika - viz doplňující příloha č. 7</t>
    </r>
  </si>
  <si>
    <t>DP Podpora a rozvoj sociálních služeb ve městě - viz doplňující příloha č. 8</t>
  </si>
  <si>
    <t>DP Podpora a rozvoj činností v oblasti rodinné politiky - viz doplňující příloha č. 9</t>
  </si>
  <si>
    <t>DP Podpora a rozvoj ostatních aktivit navazujících na sociální služby - viz doplňující příloha č. 10</t>
  </si>
  <si>
    <t>DP Regenerace města Frýdku-Místku - viz doplňující příloha č. 11</t>
  </si>
  <si>
    <t>DP Regenerace objektů s historickou nebo historizující fasádou na území města Frýdek-Místek - viz doplňující příloha č. 12</t>
  </si>
  <si>
    <t>DP Reklama F-M - podpora zřízení či obnovy označení provozoven - viz doplňující příloha č. 13</t>
  </si>
  <si>
    <t>viz dopl. příloha č. 13</t>
  </si>
  <si>
    <t>DP Podpora napojení na vodohospodářskou infrastrukturu města - viz doplňující příloha č. 6</t>
  </si>
  <si>
    <t>1.1.2025 - 30.11.2025</t>
  </si>
  <si>
    <t>Svazek obcí Olešná (dříve pod názvem Dobrovolný svazek obcí Olešná) - členský příspěvek</t>
  </si>
  <si>
    <t>Projekt Nordic walking - ÚZ 00801</t>
  </si>
  <si>
    <t>Individuální dotace na úpravu veřejného prostranství ul. 8. pěsího pluku</t>
  </si>
  <si>
    <t>1.1.2025 - 31.10.2025</t>
  </si>
  <si>
    <t>1.1.2025 - 30.6.2026</t>
  </si>
  <si>
    <t>Společnost pro symfonickou a komorní hudbu ve F-M, z.s. - akce a koncerty na území města F-M</t>
  </si>
  <si>
    <t>1.9.2024 - 31.12.2025</t>
  </si>
  <si>
    <t>1.1.2023 - 31.12.2024</t>
  </si>
  <si>
    <t>1.1.2025 - 12.12.2025</t>
  </si>
  <si>
    <t>1.1.2025 - 15.12.2025</t>
  </si>
  <si>
    <t>Schválený                rozpočet                    na rok 2025                                (v tis. Kč)</t>
  </si>
  <si>
    <t>ZŠ a MŠ Chlebovice</t>
  </si>
  <si>
    <t>ZO ČSOP Nový Jičín 70/02 - záchrana volně žijících živočichů</t>
  </si>
  <si>
    <t>SH ČMS - Sbor dobrovolných hasičů Skalice - akce Skalický kopec</t>
  </si>
  <si>
    <t>SH ČMS - Sbor dobrovolných hasičů Lískvoec - akce Ples SDH Lískovec</t>
  </si>
  <si>
    <t>1.1.2025 - 30.4.2025</t>
  </si>
  <si>
    <t>Sokolík FM z.s. - "Turistický pochod Lískovecká 10"</t>
  </si>
  <si>
    <t>Sokolík FM z.s. - "Fotbalový turnaj Liga Sokolíka 2025"</t>
  </si>
  <si>
    <t>Sokolík FM z.s. - "Nohejbalový turnaj Sokolíka 2025"</t>
  </si>
  <si>
    <t>TJ Slezská - 2. ZŠ FM - "44. vánoční turnaj ve stolním tenise"</t>
  </si>
  <si>
    <t>Sportovní klub orientačního běhu FM z.s. - "Podzimní krajský žebříček v denním oreintačním běhu"</t>
  </si>
  <si>
    <t>Sportovní klub orientačního běhu FM z.s. -"Jarní krajský žebříček v denním orientačním běhu"</t>
  </si>
  <si>
    <t>SH ČMS - Okresní sdružení hasičů FM - "Závod hasičské všestrannosti a brannosti"</t>
  </si>
  <si>
    <t>Zdravotní klaun - na pravidelné klauniády v Nemocnici ve F-M</t>
  </si>
  <si>
    <t>Tenisový klub TENNISPOINT ve Frýdku-Místku - zabezpečení tenisových turnajů kaegorie A - dorostenci: Pohár primátora města Frýdku-Místku 2025 a mladší žáci: Štít města Frýdku-Místku 2025</t>
  </si>
  <si>
    <t>1.1.2025 - 30.6.2025</t>
  </si>
  <si>
    <t>Podané ruce, z. s. - zabezpečení konference k příležitosti 25. výročí organizace - Den vděčnosti</t>
  </si>
  <si>
    <t>1.1.2025 - 31.7.2025</t>
  </si>
  <si>
    <r>
      <t>MUDr. Ivana R</t>
    </r>
    <r>
      <rPr>
        <sz val="10"/>
        <color theme="1"/>
        <rFont val="Tahoma"/>
        <family val="2"/>
        <charset val="238"/>
      </rPr>
      <t>ö</t>
    </r>
    <r>
      <rPr>
        <sz val="11"/>
        <color theme="1"/>
        <rFont val="Calibri"/>
        <family val="2"/>
        <charset val="238"/>
      </rPr>
      <t>schlová - akce Beskydský pediatrický den 2025</t>
    </r>
  </si>
  <si>
    <t>1.1.2025 - 30.5.2025</t>
  </si>
  <si>
    <t>Rozpočet roku 2025 po rozpočtových opatřeních RM           č. 1 - 22 (v tis. Kč)</t>
  </si>
  <si>
    <t>Rozpočtová opatření RM       č. 1 - 22                  (v tis. 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</si>
</sst>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right" vertical="center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right" vertical="center"/>
    </xf>
    <xf numFmtId="4" fontId="4" fillId="0" borderId="8" xfId="0" applyNumberFormat="1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horizontal="right" vertical="center"/>
    </xf>
    <xf numFmtId="4" fontId="4" fillId="0" borderId="10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horizontal="right" vertical="center"/>
    </xf>
    <xf numFmtId="4" fontId="4" fillId="0" borderId="12" xfId="0" applyNumberFormat="1" applyFont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5" fillId="4" borderId="3" xfId="0" applyFont="1" applyFill="1" applyBorder="1" applyAlignment="1">
      <alignment horizontal="right" vertical="center"/>
    </xf>
    <xf numFmtId="0" fontId="4" fillId="0" borderId="4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/>
    </xf>
    <xf numFmtId="4" fontId="4" fillId="0" borderId="6" xfId="0" applyNumberFormat="1" applyFont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horizontal="right" vertical="center"/>
    </xf>
    <xf numFmtId="4" fontId="4" fillId="5" borderId="3" xfId="0" applyNumberFormat="1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3" fillId="5" borderId="3" xfId="0" applyFont="1" applyFill="1" applyBorder="1" applyAlignment="1">
      <alignment horizontal="right" vertical="center"/>
    </xf>
    <xf numFmtId="0" fontId="5" fillId="6" borderId="1" xfId="0" applyFont="1" applyFill="1" applyBorder="1" applyAlignment="1">
      <alignment vertical="center" wrapText="1"/>
    </xf>
    <xf numFmtId="0" fontId="5" fillId="6" borderId="3" xfId="0" applyFont="1" applyFill="1" applyBorder="1" applyAlignment="1">
      <alignment horizontal="right" vertical="center"/>
    </xf>
    <xf numFmtId="0" fontId="3" fillId="7" borderId="1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right" vertical="center"/>
    </xf>
    <xf numFmtId="4" fontId="4" fillId="7" borderId="3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horizontal="left" vertical="center" wrapText="1"/>
    </xf>
    <xf numFmtId="0" fontId="7" fillId="8" borderId="3" xfId="0" applyFont="1" applyFill="1" applyBorder="1" applyAlignment="1">
      <alignment horizontal="right" vertical="center"/>
    </xf>
    <xf numFmtId="4" fontId="3" fillId="8" borderId="3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4" fontId="4" fillId="3" borderId="10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3" xfId="0" applyFont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/>
    </xf>
    <xf numFmtId="0" fontId="3" fillId="7" borderId="3" xfId="0" applyFont="1" applyFill="1" applyBorder="1" applyAlignment="1">
      <alignment horizontal="center" vertical="center"/>
    </xf>
    <xf numFmtId="4" fontId="3" fillId="7" borderId="3" xfId="0" applyNumberFormat="1" applyFont="1" applyFill="1" applyBorder="1" applyAlignment="1">
      <alignment vertical="center"/>
    </xf>
    <xf numFmtId="0" fontId="3" fillId="8" borderId="1" xfId="0" applyFont="1" applyFill="1" applyBorder="1" applyAlignment="1">
      <alignment vertical="center"/>
    </xf>
    <xf numFmtId="0" fontId="4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3" borderId="0" xfId="0" applyFill="1"/>
    <xf numFmtId="0" fontId="4" fillId="0" borderId="6" xfId="0" applyFont="1" applyBorder="1" applyAlignment="1">
      <alignment horizontal="center" vertical="center"/>
    </xf>
    <xf numFmtId="0" fontId="2" fillId="2" borderId="15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vertical="center" wrapText="1"/>
    </xf>
    <xf numFmtId="0" fontId="2" fillId="2" borderId="17" xfId="0" applyFont="1" applyFill="1" applyBorder="1" applyAlignment="1">
      <alignment horizontal="center"/>
    </xf>
    <xf numFmtId="0" fontId="0" fillId="0" borderId="18" xfId="0" applyBorder="1"/>
    <xf numFmtId="0" fontId="0" fillId="4" borderId="17" xfId="0" applyFill="1" applyBorder="1"/>
    <xf numFmtId="0" fontId="0" fillId="0" borderId="6" xfId="0" applyBorder="1"/>
    <xf numFmtId="0" fontId="0" fillId="4" borderId="3" xfId="0" applyFill="1" applyBorder="1"/>
    <xf numFmtId="0" fontId="4" fillId="0" borderId="21" xfId="0" applyFont="1" applyBorder="1" applyAlignment="1">
      <alignment vertical="center" wrapText="1"/>
    </xf>
    <xf numFmtId="0" fontId="3" fillId="8" borderId="1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vertical="center"/>
    </xf>
    <xf numFmtId="0" fontId="4" fillId="0" borderId="28" xfId="0" applyFont="1" applyBorder="1" applyAlignment="1">
      <alignment vertical="center" wrapText="1"/>
    </xf>
    <xf numFmtId="0" fontId="4" fillId="3" borderId="8" xfId="0" applyFont="1" applyFill="1" applyBorder="1" applyAlignment="1">
      <alignment horizontal="center" vertical="center"/>
    </xf>
    <xf numFmtId="4" fontId="0" fillId="0" borderId="0" xfId="0" applyNumberFormat="1"/>
    <xf numFmtId="0" fontId="4" fillId="3" borderId="22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4" fillId="0" borderId="29" xfId="0" applyFont="1" applyBorder="1" applyAlignment="1">
      <alignment vertical="center" wrapText="1"/>
    </xf>
    <xf numFmtId="0" fontId="4" fillId="3" borderId="5" xfId="0" applyFont="1" applyFill="1" applyBorder="1" applyAlignment="1">
      <alignment horizontal="center"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8" xfId="0" applyNumberFormat="1" applyFont="1" applyBorder="1" applyAlignment="1">
      <alignment horizontal="right" vertical="center"/>
    </xf>
    <xf numFmtId="4" fontId="4" fillId="0" borderId="19" xfId="0" applyNumberFormat="1" applyFont="1" applyBorder="1" applyAlignment="1">
      <alignment vertical="center"/>
    </xf>
    <xf numFmtId="4" fontId="5" fillId="4" borderId="3" xfId="0" applyNumberFormat="1" applyFont="1" applyFill="1" applyBorder="1" applyAlignment="1">
      <alignment vertical="center"/>
    </xf>
    <xf numFmtId="4" fontId="4" fillId="0" borderId="6" xfId="0" applyNumberFormat="1" applyFont="1" applyBorder="1" applyAlignment="1">
      <alignment horizontal="right" vertical="center"/>
    </xf>
    <xf numFmtId="4" fontId="3" fillId="5" borderId="3" xfId="0" applyNumberFormat="1" applyFont="1" applyFill="1" applyBorder="1" applyAlignment="1">
      <alignment vertical="center"/>
    </xf>
    <xf numFmtId="4" fontId="5" fillId="6" borderId="3" xfId="0" applyNumberFormat="1" applyFont="1" applyFill="1" applyBorder="1" applyAlignment="1">
      <alignment vertical="center"/>
    </xf>
    <xf numFmtId="4" fontId="4" fillId="0" borderId="20" xfId="0" applyNumberFormat="1" applyFont="1" applyBorder="1" applyAlignment="1">
      <alignment vertical="center"/>
    </xf>
    <xf numFmtId="4" fontId="4" fillId="0" borderId="12" xfId="0" applyNumberFormat="1" applyFont="1" applyBorder="1" applyAlignment="1">
      <alignment horizontal="right" vertical="center"/>
    </xf>
    <xf numFmtId="4" fontId="4" fillId="3" borderId="10" xfId="0" applyNumberFormat="1" applyFont="1" applyFill="1" applyBorder="1" applyAlignment="1">
      <alignment horizontal="right" vertical="center"/>
    </xf>
    <xf numFmtId="0" fontId="1" fillId="2" borderId="31" xfId="0" applyFont="1" applyFill="1" applyBorder="1" applyAlignment="1">
      <alignment horizontal="center" vertical="center" wrapText="1"/>
    </xf>
    <xf numFmtId="4" fontId="4" fillId="0" borderId="30" xfId="0" applyNumberFormat="1" applyFont="1" applyBorder="1" applyAlignment="1">
      <alignment vertical="center"/>
    </xf>
    <xf numFmtId="0" fontId="1" fillId="2" borderId="24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0" fillId="0" borderId="16" xfId="0" applyBorder="1"/>
    <xf numFmtId="0" fontId="0" fillId="4" borderId="15" xfId="0" applyFill="1" applyBorder="1"/>
    <xf numFmtId="4" fontId="4" fillId="0" borderId="32" xfId="0" applyNumberFormat="1" applyFont="1" applyBorder="1" applyAlignment="1">
      <alignment vertical="center"/>
    </xf>
    <xf numFmtId="4" fontId="4" fillId="0" borderId="18" xfId="0" applyNumberFormat="1" applyFont="1" applyBorder="1" applyAlignment="1">
      <alignment vertical="center"/>
    </xf>
    <xf numFmtId="4" fontId="5" fillId="4" borderId="17" xfId="0" applyNumberFormat="1" applyFont="1" applyFill="1" applyBorder="1" applyAlignment="1">
      <alignment vertical="center"/>
    </xf>
    <xf numFmtId="4" fontId="4" fillId="5" borderId="17" xfId="0" applyNumberFormat="1" applyFont="1" applyFill="1" applyBorder="1" applyAlignment="1">
      <alignment vertical="center"/>
    </xf>
    <xf numFmtId="4" fontId="3" fillId="5" borderId="17" xfId="0" applyNumberFormat="1" applyFont="1" applyFill="1" applyBorder="1" applyAlignment="1">
      <alignment vertical="center"/>
    </xf>
    <xf numFmtId="4" fontId="5" fillId="6" borderId="17" xfId="0" applyNumberFormat="1" applyFont="1" applyFill="1" applyBorder="1" applyAlignment="1">
      <alignment vertical="center"/>
    </xf>
    <xf numFmtId="4" fontId="4" fillId="7" borderId="17" xfId="0" applyNumberFormat="1" applyFont="1" applyFill="1" applyBorder="1" applyAlignment="1">
      <alignment vertical="center"/>
    </xf>
    <xf numFmtId="4" fontId="3" fillId="8" borderId="17" xfId="0" applyNumberFormat="1" applyFont="1" applyFill="1" applyBorder="1" applyAlignment="1">
      <alignment vertical="center"/>
    </xf>
    <xf numFmtId="4" fontId="4" fillId="0" borderId="33" xfId="0" applyNumberFormat="1" applyFont="1" applyBorder="1" applyAlignment="1">
      <alignment vertical="center"/>
    </xf>
    <xf numFmtId="4" fontId="4" fillId="0" borderId="34" xfId="0" applyNumberFormat="1" applyFont="1" applyBorder="1" applyAlignment="1">
      <alignment vertical="center"/>
    </xf>
    <xf numFmtId="4" fontId="3" fillId="8" borderId="35" xfId="0" applyNumberFormat="1" applyFont="1" applyFill="1" applyBorder="1" applyAlignment="1">
      <alignment vertical="center"/>
    </xf>
    <xf numFmtId="4" fontId="3" fillId="0" borderId="34" xfId="0" applyNumberFormat="1" applyFont="1" applyBorder="1" applyAlignment="1">
      <alignment vertical="center"/>
    </xf>
    <xf numFmtId="4" fontId="5" fillId="3" borderId="6" xfId="0" applyNumberFormat="1" applyFont="1" applyFill="1" applyBorder="1" applyAlignment="1">
      <alignment horizontal="right" vertical="center"/>
    </xf>
    <xf numFmtId="4" fontId="4" fillId="0" borderId="36" xfId="0" applyNumberFormat="1" applyFont="1" applyBorder="1" applyAlignment="1">
      <alignment vertical="center"/>
    </xf>
    <xf numFmtId="4" fontId="5" fillId="5" borderId="3" xfId="0" applyNumberFormat="1" applyFont="1" applyFill="1" applyBorder="1" applyAlignment="1">
      <alignment horizontal="right" vertical="center"/>
    </xf>
    <xf numFmtId="4" fontId="3" fillId="5" borderId="35" xfId="0" applyNumberFormat="1" applyFont="1" applyFill="1" applyBorder="1" applyAlignment="1">
      <alignment vertical="center"/>
    </xf>
    <xf numFmtId="4" fontId="4" fillId="5" borderId="35" xfId="0" applyNumberFormat="1" applyFont="1" applyFill="1" applyBorder="1" applyAlignment="1">
      <alignment vertical="center"/>
    </xf>
    <xf numFmtId="4" fontId="3" fillId="5" borderId="3" xfId="0" applyNumberFormat="1" applyFont="1" applyFill="1" applyBorder="1" applyAlignment="1">
      <alignment horizontal="right" vertical="center"/>
    </xf>
    <xf numFmtId="4" fontId="5" fillId="6" borderId="3" xfId="0" applyNumberFormat="1" applyFont="1" applyFill="1" applyBorder="1" applyAlignment="1">
      <alignment horizontal="right" vertical="center"/>
    </xf>
    <xf numFmtId="4" fontId="5" fillId="6" borderId="35" xfId="0" applyNumberFormat="1" applyFont="1" applyFill="1" applyBorder="1" applyAlignment="1">
      <alignment vertical="center"/>
    </xf>
    <xf numFmtId="4" fontId="3" fillId="7" borderId="35" xfId="0" applyNumberFormat="1" applyFont="1" applyFill="1" applyBorder="1" applyAlignment="1">
      <alignment vertical="center"/>
    </xf>
    <xf numFmtId="0" fontId="5" fillId="3" borderId="6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vertical="center"/>
    </xf>
    <xf numFmtId="0" fontId="5" fillId="7" borderId="3" xfId="0" applyFont="1" applyFill="1" applyBorder="1" applyAlignment="1">
      <alignment horizontal="center" vertical="center"/>
    </xf>
    <xf numFmtId="4" fontId="3" fillId="8" borderId="3" xfId="0" applyNumberFormat="1" applyFont="1" applyFill="1" applyBorder="1" applyAlignment="1">
      <alignment horizontal="right" vertical="center"/>
    </xf>
    <xf numFmtId="4" fontId="4" fillId="3" borderId="12" xfId="0" applyNumberFormat="1" applyFont="1" applyFill="1" applyBorder="1" applyAlignment="1">
      <alignment horizontal="right" vertical="center"/>
    </xf>
    <xf numFmtId="4" fontId="7" fillId="8" borderId="3" xfId="0" applyNumberFormat="1" applyFont="1" applyFill="1" applyBorder="1" applyAlignment="1">
      <alignment horizontal="right" vertical="center"/>
    </xf>
    <xf numFmtId="0" fontId="3" fillId="3" borderId="4" xfId="0" applyFont="1" applyFill="1" applyBorder="1" applyAlignment="1">
      <alignment vertical="center"/>
    </xf>
    <xf numFmtId="0" fontId="3" fillId="3" borderId="6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/>
    </xf>
    <xf numFmtId="4" fontId="4" fillId="7" borderId="35" xfId="0" applyNumberFormat="1" applyFont="1" applyFill="1" applyBorder="1" applyAlignment="1">
      <alignment vertical="center"/>
    </xf>
    <xf numFmtId="0" fontId="5" fillId="3" borderId="4" xfId="0" applyFont="1" applyFill="1" applyBorder="1" applyAlignment="1">
      <alignment vertical="center" wrapText="1"/>
    </xf>
    <xf numFmtId="4" fontId="4" fillId="0" borderId="22" xfId="0" applyNumberFormat="1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4" fontId="4" fillId="0" borderId="37" xfId="0" applyNumberFormat="1" applyFont="1" applyBorder="1" applyAlignment="1">
      <alignment vertical="center"/>
    </xf>
    <xf numFmtId="4" fontId="4" fillId="0" borderId="38" xfId="0" applyNumberFormat="1" applyFont="1" applyBorder="1" applyAlignment="1">
      <alignment vertical="center"/>
    </xf>
    <xf numFmtId="0" fontId="4" fillId="0" borderId="39" xfId="0" applyFont="1" applyBorder="1" applyAlignment="1">
      <alignment vertical="center" wrapText="1"/>
    </xf>
    <xf numFmtId="0" fontId="4" fillId="3" borderId="40" xfId="0" applyFont="1" applyFill="1" applyBorder="1" applyAlignment="1">
      <alignment horizontal="center" vertical="center"/>
    </xf>
    <xf numFmtId="4" fontId="4" fillId="0" borderId="40" xfId="0" applyNumberFormat="1" applyFont="1" applyBorder="1" applyAlignment="1">
      <alignment vertical="center"/>
    </xf>
    <xf numFmtId="0" fontId="5" fillId="3" borderId="24" xfId="0" applyFont="1" applyFill="1" applyBorder="1" applyAlignment="1">
      <alignment vertical="center"/>
    </xf>
    <xf numFmtId="0" fontId="5" fillId="3" borderId="25" xfId="0" applyFont="1" applyFill="1" applyBorder="1" applyAlignment="1">
      <alignment horizontal="center" vertical="center"/>
    </xf>
    <xf numFmtId="4" fontId="4" fillId="0" borderId="25" xfId="0" applyNumberFormat="1" applyFont="1" applyBorder="1" applyAlignment="1">
      <alignment vertical="center"/>
    </xf>
    <xf numFmtId="4" fontId="4" fillId="0" borderId="41" xfId="0" applyNumberFormat="1" applyFont="1" applyBorder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0" fontId="4" fillId="0" borderId="42" xfId="0" applyFont="1" applyBorder="1" applyAlignment="1">
      <alignment vertical="center" wrapText="1"/>
    </xf>
    <xf numFmtId="0" fontId="4" fillId="3" borderId="43" xfId="0" applyFont="1" applyFill="1" applyBorder="1" applyAlignment="1">
      <alignment horizontal="center" vertical="center"/>
    </xf>
    <xf numFmtId="4" fontId="4" fillId="0" borderId="43" xfId="0" applyNumberFormat="1" applyFont="1" applyBorder="1" applyAlignment="1">
      <alignment vertical="center"/>
    </xf>
    <xf numFmtId="0" fontId="4" fillId="0" borderId="24" xfId="0" applyFont="1" applyBorder="1" applyAlignment="1">
      <alignment vertical="center" wrapText="1"/>
    </xf>
    <xf numFmtId="0" fontId="4" fillId="0" borderId="25" xfId="0" applyFont="1" applyBorder="1" applyAlignment="1">
      <alignment horizontal="center" vertical="center"/>
    </xf>
    <xf numFmtId="4" fontId="4" fillId="3" borderId="25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E5AE5-CE95-469F-969B-928B635BFF1B}">
  <dimension ref="A1:F316"/>
  <sheetViews>
    <sheetView tabSelected="1" view="pageLayout" topLeftCell="A132" zoomScale="110" zoomScaleNormal="100" zoomScalePageLayoutView="110" workbookViewId="0">
      <selection activeCell="G141" sqref="G141"/>
    </sheetView>
  </sheetViews>
  <sheetFormatPr defaultColWidth="9.140625" defaultRowHeight="15" x14ac:dyDescent="0.25"/>
  <cols>
    <col min="1" max="1" width="53" customWidth="1"/>
    <col min="2" max="2" width="17" customWidth="1"/>
    <col min="3" max="3" width="13.42578125" customWidth="1"/>
    <col min="4" max="4" width="10.5703125" customWidth="1"/>
    <col min="5" max="5" width="13.42578125" customWidth="1"/>
    <col min="6" max="6" width="12.140625" customWidth="1"/>
  </cols>
  <sheetData>
    <row r="1" spans="1:6" ht="72" customHeight="1" thickBot="1" x14ac:dyDescent="0.3">
      <c r="A1" s="98" t="s">
        <v>0</v>
      </c>
      <c r="B1" s="99" t="s">
        <v>1</v>
      </c>
      <c r="C1" s="100" t="s">
        <v>261</v>
      </c>
      <c r="D1" s="101" t="s">
        <v>282</v>
      </c>
      <c r="E1" s="96" t="s">
        <v>281</v>
      </c>
    </row>
    <row r="2" spans="1:6" ht="13.5" customHeight="1" thickBot="1" x14ac:dyDescent="0.3">
      <c r="A2" s="1" t="s">
        <v>2</v>
      </c>
      <c r="B2" s="2" t="s">
        <v>3</v>
      </c>
      <c r="C2" s="3" t="s">
        <v>4</v>
      </c>
      <c r="D2" s="67" t="s">
        <v>5</v>
      </c>
      <c r="E2" s="70" t="s">
        <v>6</v>
      </c>
    </row>
    <row r="3" spans="1:6" ht="9.75" customHeight="1" thickBot="1" x14ac:dyDescent="0.3">
      <c r="A3" s="4"/>
      <c r="B3" s="5"/>
      <c r="C3" s="73"/>
      <c r="D3" s="102"/>
      <c r="E3" s="71"/>
    </row>
    <row r="4" spans="1:6" ht="16.5" customHeight="1" thickBot="1" x14ac:dyDescent="0.3">
      <c r="A4" s="6" t="s">
        <v>7</v>
      </c>
      <c r="B4" s="7"/>
      <c r="C4" s="74"/>
      <c r="D4" s="103"/>
      <c r="E4" s="72"/>
    </row>
    <row r="5" spans="1:6" ht="15" customHeight="1" x14ac:dyDescent="0.25">
      <c r="A5" s="8" t="s">
        <v>8</v>
      </c>
      <c r="B5" s="9"/>
      <c r="C5" s="10">
        <v>1306067</v>
      </c>
      <c r="D5" s="10">
        <v>0</v>
      </c>
      <c r="E5" s="88">
        <f>SUM(C5:D5)</f>
        <v>1306067</v>
      </c>
    </row>
    <row r="6" spans="1:6" ht="15" customHeight="1" x14ac:dyDescent="0.25">
      <c r="A6" s="8" t="s">
        <v>9</v>
      </c>
      <c r="B6" s="9"/>
      <c r="C6" s="10">
        <v>225641</v>
      </c>
      <c r="D6" s="13">
        <f>475.74+167.01</f>
        <v>642.75</v>
      </c>
      <c r="E6" s="93">
        <f>SUM(C6:D6)</f>
        <v>226283.75</v>
      </c>
    </row>
    <row r="7" spans="1:6" ht="15" customHeight="1" x14ac:dyDescent="0.25">
      <c r="A7" s="11" t="s">
        <v>10</v>
      </c>
      <c r="B7" s="12"/>
      <c r="C7" s="10">
        <v>61500</v>
      </c>
      <c r="D7" s="13">
        <v>0</v>
      </c>
      <c r="E7" s="93">
        <f>SUM(C7:D7)</f>
        <v>61500</v>
      </c>
    </row>
    <row r="8" spans="1:6" ht="16.5" customHeight="1" thickBot="1" x14ac:dyDescent="0.3">
      <c r="A8" s="14" t="s">
        <v>11</v>
      </c>
      <c r="B8" s="15"/>
      <c r="C8" s="21">
        <v>249289.98</v>
      </c>
      <c r="D8" s="16">
        <v>0</v>
      </c>
      <c r="E8" s="104">
        <f>SUM(C8:D8)</f>
        <v>249289.98</v>
      </c>
    </row>
    <row r="9" spans="1:6" ht="16.5" customHeight="1" thickBot="1" x14ac:dyDescent="0.3">
      <c r="A9" s="17" t="s">
        <v>12</v>
      </c>
      <c r="B9" s="18"/>
      <c r="C9" s="89">
        <f>SUM(C5:C8)</f>
        <v>1842497.98</v>
      </c>
      <c r="D9" s="89">
        <f>SUM(D5:D8)</f>
        <v>642.75</v>
      </c>
      <c r="E9" s="106">
        <f>SUM(C9:D9)</f>
        <v>1843140.73</v>
      </c>
      <c r="F9" s="80"/>
    </row>
    <row r="10" spans="1:6" ht="12.75" customHeight="1" thickBot="1" x14ac:dyDescent="0.3">
      <c r="A10" s="19"/>
      <c r="B10" s="20"/>
      <c r="C10" s="21"/>
      <c r="D10" s="21"/>
      <c r="E10" s="105"/>
    </row>
    <row r="11" spans="1:6" ht="15" customHeight="1" thickBot="1" x14ac:dyDescent="0.3">
      <c r="A11" s="22" t="s">
        <v>13</v>
      </c>
      <c r="B11" s="23"/>
      <c r="C11" s="24"/>
      <c r="D11" s="24"/>
      <c r="E11" s="107"/>
    </row>
    <row r="12" spans="1:6" x14ac:dyDescent="0.25">
      <c r="A12" s="8" t="s">
        <v>14</v>
      </c>
      <c r="B12" s="9"/>
      <c r="C12" s="10">
        <v>518930.57</v>
      </c>
      <c r="D12" s="10">
        <f>24.46+483.3+178.41</f>
        <v>686.17</v>
      </c>
      <c r="E12" s="88">
        <f t="shared" ref="E12:E21" si="0">SUM(C12:D12)</f>
        <v>519616.74</v>
      </c>
    </row>
    <row r="13" spans="1:6" x14ac:dyDescent="0.25">
      <c r="A13" s="11" t="s">
        <v>15</v>
      </c>
      <c r="B13" s="12"/>
      <c r="C13" s="87">
        <v>63707.6</v>
      </c>
      <c r="D13" s="13">
        <v>0</v>
      </c>
      <c r="E13" s="93">
        <f t="shared" si="0"/>
        <v>63707.6</v>
      </c>
    </row>
    <row r="14" spans="1:6" ht="15" customHeight="1" x14ac:dyDescent="0.25">
      <c r="A14" s="11" t="s">
        <v>16</v>
      </c>
      <c r="B14" s="12"/>
      <c r="C14" s="87">
        <v>14462</v>
      </c>
      <c r="D14" s="13">
        <v>0</v>
      </c>
      <c r="E14" s="93">
        <f t="shared" si="0"/>
        <v>14462</v>
      </c>
    </row>
    <row r="15" spans="1:6" ht="27" customHeight="1" x14ac:dyDescent="0.25">
      <c r="A15" s="11" t="s">
        <v>17</v>
      </c>
      <c r="B15" s="12"/>
      <c r="C15" s="87">
        <v>2450</v>
      </c>
      <c r="D15" s="13">
        <v>0</v>
      </c>
      <c r="E15" s="93">
        <f t="shared" si="0"/>
        <v>2450</v>
      </c>
    </row>
    <row r="16" spans="1:6" ht="27" customHeight="1" x14ac:dyDescent="0.25">
      <c r="A16" s="11" t="s">
        <v>18</v>
      </c>
      <c r="B16" s="12"/>
      <c r="C16" s="87">
        <v>0</v>
      </c>
      <c r="D16" s="86">
        <v>0</v>
      </c>
      <c r="E16" s="93">
        <f t="shared" si="0"/>
        <v>0</v>
      </c>
    </row>
    <row r="17" spans="1:6" ht="14.25" customHeight="1" x14ac:dyDescent="0.25">
      <c r="A17" s="11" t="s">
        <v>19</v>
      </c>
      <c r="B17" s="12"/>
      <c r="C17" s="87">
        <v>3000</v>
      </c>
      <c r="D17" s="13">
        <v>0</v>
      </c>
      <c r="E17" s="93">
        <f t="shared" si="0"/>
        <v>3000</v>
      </c>
    </row>
    <row r="18" spans="1:6" ht="14.25" customHeight="1" x14ac:dyDescent="0.25">
      <c r="A18" s="26" t="s">
        <v>20</v>
      </c>
      <c r="B18" s="12"/>
      <c r="C18" s="87">
        <v>0</v>
      </c>
      <c r="D18" s="86">
        <v>0</v>
      </c>
      <c r="E18" s="93">
        <f>SUM(C18:D18)</f>
        <v>0</v>
      </c>
    </row>
    <row r="19" spans="1:6" ht="15" customHeight="1" thickBot="1" x14ac:dyDescent="0.3">
      <c r="A19" s="14" t="s">
        <v>21</v>
      </c>
      <c r="B19" s="15"/>
      <c r="C19" s="90">
        <v>0</v>
      </c>
      <c r="D19" s="94">
        <v>0</v>
      </c>
      <c r="E19" s="104">
        <f t="shared" si="0"/>
        <v>0</v>
      </c>
    </row>
    <row r="20" spans="1:6" ht="15.75" customHeight="1" thickBot="1" x14ac:dyDescent="0.3">
      <c r="A20" s="22" t="s">
        <v>22</v>
      </c>
      <c r="B20" s="27"/>
      <c r="C20" s="91">
        <f>SUM(C12:C19)</f>
        <v>602550.17000000004</v>
      </c>
      <c r="D20" s="91">
        <f>SUM(D12:D19)</f>
        <v>686.17</v>
      </c>
      <c r="E20" s="108">
        <f>SUM(C20:D20)</f>
        <v>603236.34000000008</v>
      </c>
      <c r="F20" s="80"/>
    </row>
    <row r="21" spans="1:6" ht="17.25" customHeight="1" thickBot="1" x14ac:dyDescent="0.3">
      <c r="A21" s="28" t="s">
        <v>23</v>
      </c>
      <c r="B21" s="29"/>
      <c r="C21" s="92">
        <f>C9+C20</f>
        <v>2445048.15</v>
      </c>
      <c r="D21" s="92">
        <f>SUM(D9+D20)</f>
        <v>1328.92</v>
      </c>
      <c r="E21" s="109">
        <f t="shared" si="0"/>
        <v>2446377.0699999998</v>
      </c>
      <c r="F21" s="80"/>
    </row>
    <row r="22" spans="1:6" ht="10.5" customHeight="1" thickBot="1" x14ac:dyDescent="0.3">
      <c r="A22" s="19"/>
      <c r="B22" s="20"/>
      <c r="C22" s="21"/>
      <c r="D22" s="21"/>
      <c r="E22" s="105"/>
    </row>
    <row r="23" spans="1:6" ht="14.25" customHeight="1" thickBot="1" x14ac:dyDescent="0.3">
      <c r="A23" s="30" t="s">
        <v>24</v>
      </c>
      <c r="B23" s="31"/>
      <c r="C23" s="32"/>
      <c r="D23" s="32"/>
      <c r="E23" s="110"/>
    </row>
    <row r="24" spans="1:6" ht="16.350000000000001" customHeight="1" thickBot="1" x14ac:dyDescent="0.3">
      <c r="A24" s="33" t="s">
        <v>25</v>
      </c>
      <c r="B24" s="34"/>
      <c r="C24" s="35">
        <f>SUM(C26:C32)</f>
        <v>8374</v>
      </c>
      <c r="D24" s="35">
        <f>SUM(D26:D32)</f>
        <v>0</v>
      </c>
      <c r="E24" s="111">
        <f>SUM(C24:D24)</f>
        <v>8374</v>
      </c>
      <c r="F24" s="80"/>
    </row>
    <row r="25" spans="1:6" x14ac:dyDescent="0.25">
      <c r="A25" s="36" t="s">
        <v>26</v>
      </c>
      <c r="B25" s="9"/>
      <c r="C25" s="10"/>
      <c r="D25" s="10"/>
      <c r="E25" s="88"/>
    </row>
    <row r="26" spans="1:6" ht="17.25" customHeight="1" x14ac:dyDescent="0.25">
      <c r="A26" s="36" t="s">
        <v>279</v>
      </c>
      <c r="B26" s="40" t="s">
        <v>280</v>
      </c>
      <c r="C26" s="10">
        <v>0</v>
      </c>
      <c r="D26" s="10">
        <f>50</f>
        <v>50</v>
      </c>
      <c r="E26" s="88">
        <f t="shared" ref="E26:E33" si="1">SUM(C26:D26)</f>
        <v>50</v>
      </c>
    </row>
    <row r="27" spans="1:6" ht="25.5" x14ac:dyDescent="0.25">
      <c r="A27" s="36" t="s">
        <v>277</v>
      </c>
      <c r="B27" s="40" t="s">
        <v>278</v>
      </c>
      <c r="C27" s="10">
        <v>0</v>
      </c>
      <c r="D27" s="10">
        <f>60</f>
        <v>60</v>
      </c>
      <c r="E27" s="88">
        <f t="shared" si="1"/>
        <v>60</v>
      </c>
    </row>
    <row r="28" spans="1:6" ht="25.5" x14ac:dyDescent="0.25">
      <c r="A28" s="41" t="s">
        <v>264</v>
      </c>
      <c r="B28" s="42" t="s">
        <v>254</v>
      </c>
      <c r="C28" s="13">
        <v>0</v>
      </c>
      <c r="D28" s="13">
        <f>35</f>
        <v>35</v>
      </c>
      <c r="E28" s="93">
        <f t="shared" si="1"/>
        <v>35</v>
      </c>
    </row>
    <row r="29" spans="1:6" ht="25.5" x14ac:dyDescent="0.25">
      <c r="A29" s="36" t="s">
        <v>265</v>
      </c>
      <c r="B29" s="40" t="s">
        <v>266</v>
      </c>
      <c r="C29" s="10">
        <v>0</v>
      </c>
      <c r="D29" s="10">
        <f>10</f>
        <v>10</v>
      </c>
      <c r="E29" s="88">
        <f t="shared" si="1"/>
        <v>10</v>
      </c>
    </row>
    <row r="30" spans="1:6" ht="52.5" customHeight="1" x14ac:dyDescent="0.25">
      <c r="A30" s="41" t="s">
        <v>275</v>
      </c>
      <c r="B30" s="42" t="s">
        <v>276</v>
      </c>
      <c r="C30" s="13">
        <v>0</v>
      </c>
      <c r="D30" s="13">
        <f>50</f>
        <v>50</v>
      </c>
      <c r="E30" s="93">
        <f t="shared" si="1"/>
        <v>50</v>
      </c>
    </row>
    <row r="31" spans="1:6" ht="15.75" customHeight="1" x14ac:dyDescent="0.25">
      <c r="A31" s="147" t="s">
        <v>263</v>
      </c>
      <c r="B31" s="66" t="s">
        <v>250</v>
      </c>
      <c r="C31" s="21">
        <v>0</v>
      </c>
      <c r="D31" s="21">
        <f>80</f>
        <v>80</v>
      </c>
      <c r="E31" s="105">
        <f t="shared" si="1"/>
        <v>80</v>
      </c>
    </row>
    <row r="32" spans="1:6" ht="17.25" customHeight="1" thickBot="1" x14ac:dyDescent="0.3">
      <c r="A32" s="37" t="s">
        <v>27</v>
      </c>
      <c r="B32" s="38"/>
      <c r="C32" s="16">
        <v>8374</v>
      </c>
      <c r="D32" s="16">
        <f>-125-160</f>
        <v>-285</v>
      </c>
      <c r="E32" s="112">
        <f t="shared" si="1"/>
        <v>8089</v>
      </c>
    </row>
    <row r="33" spans="1:6" ht="12.75" customHeight="1" thickBot="1" x14ac:dyDescent="0.3">
      <c r="A33" s="76" t="s">
        <v>28</v>
      </c>
      <c r="B33" s="39"/>
      <c r="C33" s="35">
        <f>SUM(C35:C37)</f>
        <v>361210</v>
      </c>
      <c r="D33" s="35">
        <f>SUM(D35:D37)</f>
        <v>0</v>
      </c>
      <c r="E33" s="114">
        <f t="shared" si="1"/>
        <v>361210</v>
      </c>
      <c r="F33" s="80"/>
    </row>
    <row r="34" spans="1:6" ht="14.25" customHeight="1" x14ac:dyDescent="0.25">
      <c r="A34" s="36" t="s">
        <v>26</v>
      </c>
      <c r="B34" s="40"/>
      <c r="C34" s="10"/>
      <c r="D34" s="10"/>
      <c r="E34" s="113"/>
    </row>
    <row r="35" spans="1:6" ht="15" customHeight="1" x14ac:dyDescent="0.25">
      <c r="A35" s="41" t="s">
        <v>29</v>
      </c>
      <c r="B35" s="42"/>
      <c r="C35" s="10">
        <v>700</v>
      </c>
      <c r="D35" s="13">
        <v>0</v>
      </c>
      <c r="E35" s="97">
        <f>SUM(C35:D35)</f>
        <v>700</v>
      </c>
    </row>
    <row r="36" spans="1:6" ht="15" customHeight="1" x14ac:dyDescent="0.25">
      <c r="A36" s="41" t="s">
        <v>30</v>
      </c>
      <c r="B36" s="42"/>
      <c r="C36" s="10">
        <v>14142</v>
      </c>
      <c r="D36" s="13">
        <v>0</v>
      </c>
      <c r="E36" s="97">
        <f>SUM(C36:D36)</f>
        <v>14142</v>
      </c>
    </row>
    <row r="37" spans="1:6" ht="15" customHeight="1" thickBot="1" x14ac:dyDescent="0.3">
      <c r="A37" s="37" t="s">
        <v>31</v>
      </c>
      <c r="B37" s="38"/>
      <c r="C37" s="21">
        <v>346368</v>
      </c>
      <c r="D37" s="16">
        <v>0</v>
      </c>
      <c r="E37" s="112">
        <f>SUM(C37:D37)</f>
        <v>346368</v>
      </c>
    </row>
    <row r="38" spans="1:6" ht="14.25" customHeight="1" thickBot="1" x14ac:dyDescent="0.3">
      <c r="A38" s="33" t="s">
        <v>32</v>
      </c>
      <c r="B38" s="43"/>
      <c r="C38" s="35">
        <f>SUM(C40:C45)</f>
        <v>52366</v>
      </c>
      <c r="D38" s="35">
        <f>SUM(D40:D45)</f>
        <v>483.3</v>
      </c>
      <c r="E38" s="114">
        <f>SUM(C38:D38)</f>
        <v>52849.3</v>
      </c>
      <c r="F38" s="80"/>
    </row>
    <row r="39" spans="1:6" ht="12.75" customHeight="1" x14ac:dyDescent="0.25">
      <c r="A39" s="36" t="s">
        <v>26</v>
      </c>
      <c r="B39" s="40"/>
      <c r="C39" s="10"/>
      <c r="D39" s="10"/>
      <c r="E39" s="113"/>
    </row>
    <row r="40" spans="1:6" ht="17.25" customHeight="1" x14ac:dyDescent="0.25">
      <c r="A40" s="26" t="s">
        <v>33</v>
      </c>
      <c r="B40" s="44"/>
      <c r="C40" s="10">
        <v>0</v>
      </c>
      <c r="D40" s="13">
        <f>25</f>
        <v>25</v>
      </c>
      <c r="E40" s="97">
        <f>SUM(C40:D40)</f>
        <v>25</v>
      </c>
    </row>
    <row r="41" spans="1:6" ht="15" customHeight="1" x14ac:dyDescent="0.25">
      <c r="A41" s="41" t="s">
        <v>34</v>
      </c>
      <c r="B41" s="46" t="s">
        <v>231</v>
      </c>
      <c r="C41" s="10">
        <v>16000</v>
      </c>
      <c r="D41" s="13">
        <v>0</v>
      </c>
      <c r="E41" s="97">
        <f t="shared" ref="E41:E46" si="2">SUM(C41:D41)</f>
        <v>16000</v>
      </c>
    </row>
    <row r="42" spans="1:6" ht="15" customHeight="1" x14ac:dyDescent="0.25">
      <c r="A42" s="41" t="s">
        <v>36</v>
      </c>
      <c r="B42" s="42"/>
      <c r="C42" s="10">
        <v>5000</v>
      </c>
      <c r="D42" s="13">
        <v>0</v>
      </c>
      <c r="E42" s="97">
        <f t="shared" si="2"/>
        <v>5000</v>
      </c>
    </row>
    <row r="43" spans="1:6" ht="15" customHeight="1" x14ac:dyDescent="0.25">
      <c r="A43" s="41" t="s">
        <v>37</v>
      </c>
      <c r="B43" s="42"/>
      <c r="C43" s="10">
        <v>200</v>
      </c>
      <c r="D43" s="13">
        <v>0</v>
      </c>
      <c r="E43" s="97">
        <f t="shared" si="2"/>
        <v>200</v>
      </c>
    </row>
    <row r="44" spans="1:6" ht="15" customHeight="1" x14ac:dyDescent="0.25">
      <c r="A44" s="41" t="s">
        <v>38</v>
      </c>
      <c r="B44" s="42"/>
      <c r="C44" s="10">
        <v>1000</v>
      </c>
      <c r="D44" s="13">
        <v>0</v>
      </c>
      <c r="E44" s="97">
        <f t="shared" si="2"/>
        <v>1000</v>
      </c>
    </row>
    <row r="45" spans="1:6" ht="15.75" customHeight="1" thickBot="1" x14ac:dyDescent="0.3">
      <c r="A45" s="37" t="s">
        <v>39</v>
      </c>
      <c r="B45" s="38"/>
      <c r="C45" s="21">
        <v>30166</v>
      </c>
      <c r="D45" s="16">
        <f>458.3</f>
        <v>458.3</v>
      </c>
      <c r="E45" s="112">
        <f t="shared" si="2"/>
        <v>30624.3</v>
      </c>
    </row>
    <row r="46" spans="1:6" ht="14.25" customHeight="1" thickBot="1" x14ac:dyDescent="0.3">
      <c r="A46" s="33" t="s">
        <v>40</v>
      </c>
      <c r="B46" s="39"/>
      <c r="C46" s="35">
        <f>SUM(C48:C49)</f>
        <v>148159.5</v>
      </c>
      <c r="D46" s="35">
        <f>SUM(D48:D49)</f>
        <v>-6197.84</v>
      </c>
      <c r="E46" s="114">
        <f t="shared" si="2"/>
        <v>141961.66</v>
      </c>
      <c r="F46" s="80"/>
    </row>
    <row r="47" spans="1:6" ht="12.75" customHeight="1" x14ac:dyDescent="0.25">
      <c r="A47" s="36" t="s">
        <v>26</v>
      </c>
      <c r="B47" s="40"/>
      <c r="C47" s="10"/>
      <c r="D47" s="10"/>
      <c r="E47" s="113"/>
    </row>
    <row r="48" spans="1:6" ht="15" customHeight="1" x14ac:dyDescent="0.25">
      <c r="A48" s="41" t="s">
        <v>29</v>
      </c>
      <c r="B48" s="42"/>
      <c r="C48" s="10">
        <v>57641</v>
      </c>
      <c r="D48" s="13">
        <f>-4985-1126.39+167.01</f>
        <v>-5944.38</v>
      </c>
      <c r="E48" s="97">
        <f>SUM(C48:D48)</f>
        <v>51696.62</v>
      </c>
    </row>
    <row r="49" spans="1:6" ht="17.25" customHeight="1" thickBot="1" x14ac:dyDescent="0.3">
      <c r="A49" s="37" t="s">
        <v>41</v>
      </c>
      <c r="B49" s="38"/>
      <c r="C49" s="21">
        <v>90518.5</v>
      </c>
      <c r="D49" s="16">
        <f>-128-125.46</f>
        <v>-253.45999999999998</v>
      </c>
      <c r="E49" s="112">
        <f>SUM(C49:D49)</f>
        <v>90265.04</v>
      </c>
    </row>
    <row r="50" spans="1:6" ht="15" customHeight="1" thickBot="1" x14ac:dyDescent="0.3">
      <c r="A50" s="33" t="s">
        <v>42</v>
      </c>
      <c r="B50" s="43"/>
      <c r="C50" s="35">
        <f>SUM(C52:C54)</f>
        <v>1607.9</v>
      </c>
      <c r="D50" s="35">
        <f>SUM(D52:D54)</f>
        <v>0</v>
      </c>
      <c r="E50" s="114">
        <f>SUM(C50:D50)</f>
        <v>1607.9</v>
      </c>
      <c r="F50" s="80"/>
    </row>
    <row r="51" spans="1:6" ht="15" customHeight="1" x14ac:dyDescent="0.25">
      <c r="A51" s="45" t="s">
        <v>26</v>
      </c>
      <c r="B51" s="40"/>
      <c r="C51" s="10"/>
      <c r="D51" s="10"/>
      <c r="E51" s="113"/>
    </row>
    <row r="52" spans="1:6" ht="26.25" customHeight="1" x14ac:dyDescent="0.25">
      <c r="A52" s="11" t="s">
        <v>43</v>
      </c>
      <c r="B52" s="46" t="s">
        <v>259</v>
      </c>
      <c r="C52" s="10">
        <v>20</v>
      </c>
      <c r="D52" s="13">
        <v>0</v>
      </c>
      <c r="E52" s="97">
        <f>SUM(C52:D52)</f>
        <v>20</v>
      </c>
    </row>
    <row r="53" spans="1:6" ht="15" customHeight="1" x14ac:dyDescent="0.25">
      <c r="A53" s="47" t="s">
        <v>29</v>
      </c>
      <c r="B53" s="42"/>
      <c r="C53" s="10">
        <v>64.2</v>
      </c>
      <c r="D53" s="13">
        <v>0</v>
      </c>
      <c r="E53" s="97">
        <f>SUM(C53:D53)</f>
        <v>64.2</v>
      </c>
    </row>
    <row r="54" spans="1:6" ht="14.25" customHeight="1" thickBot="1" x14ac:dyDescent="0.3">
      <c r="A54" s="48" t="s">
        <v>44</v>
      </c>
      <c r="B54" s="38"/>
      <c r="C54" s="16">
        <v>1523.7</v>
      </c>
      <c r="D54" s="16">
        <v>0</v>
      </c>
      <c r="E54" s="112">
        <f>SUM(C54:D54)</f>
        <v>1523.7</v>
      </c>
    </row>
    <row r="55" spans="1:6" ht="14.25" customHeight="1" thickBot="1" x14ac:dyDescent="0.3">
      <c r="A55" s="49" t="s">
        <v>45</v>
      </c>
      <c r="B55" s="43"/>
      <c r="C55" s="35">
        <f>SUM(C57:C131)</f>
        <v>280121.5</v>
      </c>
      <c r="D55" s="35">
        <f>SUM(D57:D131)</f>
        <v>-130.00000000000006</v>
      </c>
      <c r="E55" s="114">
        <f>SUM(C55:D55)</f>
        <v>279991.5</v>
      </c>
      <c r="F55" s="80"/>
    </row>
    <row r="56" spans="1:6" ht="12.75" customHeight="1" x14ac:dyDescent="0.25">
      <c r="A56" s="50" t="s">
        <v>26</v>
      </c>
      <c r="B56" s="40"/>
      <c r="C56" s="10"/>
      <c r="D56" s="10"/>
      <c r="E56" s="113"/>
    </row>
    <row r="57" spans="1:6" ht="15" customHeight="1" x14ac:dyDescent="0.25">
      <c r="A57" s="47" t="s">
        <v>29</v>
      </c>
      <c r="B57" s="46"/>
      <c r="C57" s="10">
        <v>4050</v>
      </c>
      <c r="D57" s="13">
        <v>0</v>
      </c>
      <c r="E57" s="97">
        <f t="shared" ref="E57:E87" si="3">SUM(C57:D57)</f>
        <v>4050</v>
      </c>
    </row>
    <row r="58" spans="1:6" ht="27.75" customHeight="1" x14ac:dyDescent="0.25">
      <c r="A58" s="11" t="s">
        <v>46</v>
      </c>
      <c r="B58" s="46" t="s">
        <v>47</v>
      </c>
      <c r="C58" s="10">
        <v>7000</v>
      </c>
      <c r="D58" s="13">
        <v>0</v>
      </c>
      <c r="E58" s="97">
        <f t="shared" si="3"/>
        <v>7000</v>
      </c>
    </row>
    <row r="59" spans="1:6" ht="27.75" customHeight="1" x14ac:dyDescent="0.25">
      <c r="A59" s="11" t="s">
        <v>232</v>
      </c>
      <c r="B59" s="46" t="s">
        <v>48</v>
      </c>
      <c r="C59" s="10">
        <v>50000</v>
      </c>
      <c r="D59" s="86">
        <v>0</v>
      </c>
      <c r="E59" s="97">
        <f t="shared" si="3"/>
        <v>50000</v>
      </c>
    </row>
    <row r="60" spans="1:6" ht="29.25" customHeight="1" x14ac:dyDescent="0.25">
      <c r="A60" s="11" t="s">
        <v>233</v>
      </c>
      <c r="B60" s="46" t="s">
        <v>49</v>
      </c>
      <c r="C60" s="10">
        <v>900</v>
      </c>
      <c r="D60" s="13">
        <v>0</v>
      </c>
      <c r="E60" s="97">
        <f t="shared" si="3"/>
        <v>900</v>
      </c>
    </row>
    <row r="61" spans="1:6" ht="15" customHeight="1" x14ac:dyDescent="0.25">
      <c r="A61" s="47" t="s">
        <v>50</v>
      </c>
      <c r="B61" s="46" t="s">
        <v>231</v>
      </c>
      <c r="C61" s="10">
        <v>3592</v>
      </c>
      <c r="D61" s="13">
        <v>0</v>
      </c>
      <c r="E61" s="97">
        <f t="shared" si="3"/>
        <v>3592</v>
      </c>
    </row>
    <row r="62" spans="1:6" ht="15" customHeight="1" x14ac:dyDescent="0.25">
      <c r="A62" s="47" t="s">
        <v>51</v>
      </c>
      <c r="B62" s="46" t="s">
        <v>231</v>
      </c>
      <c r="C62" s="10">
        <v>4559</v>
      </c>
      <c r="D62" s="13">
        <v>0</v>
      </c>
      <c r="E62" s="97">
        <f t="shared" si="3"/>
        <v>4559</v>
      </c>
    </row>
    <row r="63" spans="1:6" ht="15.75" customHeight="1" x14ac:dyDescent="0.25">
      <c r="A63" s="11" t="s">
        <v>52</v>
      </c>
      <c r="B63" s="46" t="s">
        <v>231</v>
      </c>
      <c r="C63" s="10">
        <v>1725</v>
      </c>
      <c r="D63" s="13">
        <v>0</v>
      </c>
      <c r="E63" s="97">
        <f t="shared" si="3"/>
        <v>1725</v>
      </c>
    </row>
    <row r="64" spans="1:6" ht="15" customHeight="1" x14ac:dyDescent="0.25">
      <c r="A64" s="11" t="s">
        <v>53</v>
      </c>
      <c r="B64" s="46" t="s">
        <v>231</v>
      </c>
      <c r="C64" s="10">
        <v>4913</v>
      </c>
      <c r="D64" s="13">
        <v>0</v>
      </c>
      <c r="E64" s="97">
        <f t="shared" si="3"/>
        <v>4913</v>
      </c>
    </row>
    <row r="65" spans="1:5" ht="15" customHeight="1" x14ac:dyDescent="0.25">
      <c r="A65" s="47" t="s">
        <v>54</v>
      </c>
      <c r="B65" s="46" t="s">
        <v>231</v>
      </c>
      <c r="C65" s="10">
        <v>4028</v>
      </c>
      <c r="D65" s="13">
        <v>0</v>
      </c>
      <c r="E65" s="97">
        <f t="shared" si="3"/>
        <v>4028</v>
      </c>
    </row>
    <row r="66" spans="1:5" ht="15" customHeight="1" x14ac:dyDescent="0.25">
      <c r="A66" s="47" t="s">
        <v>55</v>
      </c>
      <c r="B66" s="46" t="s">
        <v>231</v>
      </c>
      <c r="C66" s="10">
        <v>420</v>
      </c>
      <c r="D66" s="13">
        <v>0</v>
      </c>
      <c r="E66" s="97">
        <f t="shared" si="3"/>
        <v>420</v>
      </c>
    </row>
    <row r="67" spans="1:5" ht="15" customHeight="1" x14ac:dyDescent="0.25">
      <c r="A67" s="47" t="s">
        <v>56</v>
      </c>
      <c r="B67" s="46" t="s">
        <v>231</v>
      </c>
      <c r="C67" s="13">
        <v>343</v>
      </c>
      <c r="D67" s="13">
        <v>0</v>
      </c>
      <c r="E67" s="97">
        <f t="shared" si="3"/>
        <v>343</v>
      </c>
    </row>
    <row r="68" spans="1:5" ht="15" customHeight="1" x14ac:dyDescent="0.25">
      <c r="A68" s="47" t="s">
        <v>57</v>
      </c>
      <c r="B68" s="46" t="s">
        <v>231</v>
      </c>
      <c r="C68" s="10">
        <v>4253</v>
      </c>
      <c r="D68" s="13">
        <v>0</v>
      </c>
      <c r="E68" s="97">
        <f t="shared" si="3"/>
        <v>4253</v>
      </c>
    </row>
    <row r="69" spans="1:5" ht="15" customHeight="1" x14ac:dyDescent="0.25">
      <c r="A69" s="47" t="s">
        <v>58</v>
      </c>
      <c r="B69" s="46" t="s">
        <v>231</v>
      </c>
      <c r="C69" s="10">
        <v>385</v>
      </c>
      <c r="D69" s="13">
        <v>0</v>
      </c>
      <c r="E69" s="97">
        <f t="shared" si="3"/>
        <v>385</v>
      </c>
    </row>
    <row r="70" spans="1:5" ht="15" customHeight="1" x14ac:dyDescent="0.25">
      <c r="A70" s="47" t="s">
        <v>59</v>
      </c>
      <c r="B70" s="46" t="s">
        <v>231</v>
      </c>
      <c r="C70" s="10">
        <v>3698</v>
      </c>
      <c r="D70" s="13">
        <v>0</v>
      </c>
      <c r="E70" s="97">
        <f t="shared" si="3"/>
        <v>3698</v>
      </c>
    </row>
    <row r="71" spans="1:5" ht="15" customHeight="1" x14ac:dyDescent="0.25">
      <c r="A71" s="47" t="s">
        <v>60</v>
      </c>
      <c r="B71" s="46" t="s">
        <v>231</v>
      </c>
      <c r="C71" s="10">
        <v>4194</v>
      </c>
      <c r="D71" s="13">
        <v>0</v>
      </c>
      <c r="E71" s="97">
        <f t="shared" si="3"/>
        <v>4194</v>
      </c>
    </row>
    <row r="72" spans="1:5" ht="16.5" customHeight="1" x14ac:dyDescent="0.25">
      <c r="A72" s="11" t="s">
        <v>61</v>
      </c>
      <c r="B72" s="46" t="s">
        <v>231</v>
      </c>
      <c r="C72" s="10">
        <v>9731</v>
      </c>
      <c r="D72" s="13">
        <v>0</v>
      </c>
      <c r="E72" s="97">
        <f t="shared" si="3"/>
        <v>9731</v>
      </c>
    </row>
    <row r="73" spans="1:5" ht="15" customHeight="1" x14ac:dyDescent="0.25">
      <c r="A73" s="11" t="s">
        <v>62</v>
      </c>
      <c r="B73" s="46" t="s">
        <v>231</v>
      </c>
      <c r="C73" s="10">
        <v>7539</v>
      </c>
      <c r="D73" s="13">
        <v>0</v>
      </c>
      <c r="E73" s="97">
        <f t="shared" si="3"/>
        <v>7539</v>
      </c>
    </row>
    <row r="74" spans="1:5" x14ac:dyDescent="0.25">
      <c r="A74" s="47" t="s">
        <v>63</v>
      </c>
      <c r="B74" s="46" t="s">
        <v>231</v>
      </c>
      <c r="C74" s="10">
        <v>2258</v>
      </c>
      <c r="D74" s="13">
        <v>0</v>
      </c>
      <c r="E74" s="97">
        <f t="shared" si="3"/>
        <v>2258</v>
      </c>
    </row>
    <row r="75" spans="1:5" x14ac:dyDescent="0.25">
      <c r="A75" s="47" t="s">
        <v>64</v>
      </c>
      <c r="B75" s="46" t="s">
        <v>231</v>
      </c>
      <c r="C75" s="10">
        <v>5699</v>
      </c>
      <c r="D75" s="13">
        <v>0</v>
      </c>
      <c r="E75" s="97">
        <f t="shared" si="3"/>
        <v>5699</v>
      </c>
    </row>
    <row r="76" spans="1:5" ht="15.75" customHeight="1" x14ac:dyDescent="0.25">
      <c r="A76" s="11" t="s">
        <v>65</v>
      </c>
      <c r="B76" s="46" t="s">
        <v>231</v>
      </c>
      <c r="C76" s="10">
        <v>11542</v>
      </c>
      <c r="D76" s="13">
        <v>0</v>
      </c>
      <c r="E76" s="97">
        <f t="shared" si="3"/>
        <v>11542</v>
      </c>
    </row>
    <row r="77" spans="1:5" x14ac:dyDescent="0.25">
      <c r="A77" s="47" t="s">
        <v>66</v>
      </c>
      <c r="B77" s="46" t="s">
        <v>231</v>
      </c>
      <c r="C77" s="10">
        <v>9249</v>
      </c>
      <c r="D77" s="13">
        <v>0</v>
      </c>
      <c r="E77" s="97">
        <f t="shared" si="3"/>
        <v>9249</v>
      </c>
    </row>
    <row r="78" spans="1:5" x14ac:dyDescent="0.25">
      <c r="A78" s="47" t="s">
        <v>67</v>
      </c>
      <c r="B78" s="46" t="s">
        <v>231</v>
      </c>
      <c r="C78" s="10">
        <v>9373</v>
      </c>
      <c r="D78" s="13">
        <v>0</v>
      </c>
      <c r="E78" s="97">
        <f t="shared" si="3"/>
        <v>9373</v>
      </c>
    </row>
    <row r="79" spans="1:5" x14ac:dyDescent="0.25">
      <c r="A79" s="47" t="s">
        <v>68</v>
      </c>
      <c r="B79" s="46" t="s">
        <v>231</v>
      </c>
      <c r="C79" s="10">
        <v>7684</v>
      </c>
      <c r="D79" s="13">
        <v>0</v>
      </c>
      <c r="E79" s="97">
        <f t="shared" si="3"/>
        <v>7684</v>
      </c>
    </row>
    <row r="80" spans="1:5" x14ac:dyDescent="0.25">
      <c r="A80" s="47" t="s">
        <v>69</v>
      </c>
      <c r="B80" s="46" t="s">
        <v>231</v>
      </c>
      <c r="C80" s="10">
        <v>3669</v>
      </c>
      <c r="D80" s="13">
        <v>0</v>
      </c>
      <c r="E80" s="97">
        <f t="shared" si="3"/>
        <v>3669</v>
      </c>
    </row>
    <row r="81" spans="1:5" ht="15.75" customHeight="1" x14ac:dyDescent="0.25">
      <c r="A81" s="47" t="s">
        <v>70</v>
      </c>
      <c r="B81" s="46" t="s">
        <v>231</v>
      </c>
      <c r="C81" s="10">
        <v>1717</v>
      </c>
      <c r="D81" s="13">
        <v>0</v>
      </c>
      <c r="E81" s="97">
        <f t="shared" si="3"/>
        <v>1717</v>
      </c>
    </row>
    <row r="82" spans="1:5" x14ac:dyDescent="0.25">
      <c r="A82" s="47" t="s">
        <v>71</v>
      </c>
      <c r="B82" s="46" t="s">
        <v>231</v>
      </c>
      <c r="C82" s="10">
        <v>11141</v>
      </c>
      <c r="D82" s="13">
        <v>0</v>
      </c>
      <c r="E82" s="97">
        <f t="shared" si="3"/>
        <v>11141</v>
      </c>
    </row>
    <row r="83" spans="1:5" x14ac:dyDescent="0.25">
      <c r="A83" s="47" t="s">
        <v>72</v>
      </c>
      <c r="B83" s="46" t="s">
        <v>231</v>
      </c>
      <c r="C83" s="10">
        <v>2618</v>
      </c>
      <c r="D83" s="13">
        <v>0</v>
      </c>
      <c r="E83" s="97">
        <f t="shared" si="3"/>
        <v>2618</v>
      </c>
    </row>
    <row r="84" spans="1:5" x14ac:dyDescent="0.25">
      <c r="A84" s="47" t="s">
        <v>73</v>
      </c>
      <c r="B84" s="46" t="s">
        <v>231</v>
      </c>
      <c r="C84" s="10">
        <v>2082</v>
      </c>
      <c r="D84" s="13">
        <v>0</v>
      </c>
      <c r="E84" s="97">
        <f t="shared" si="3"/>
        <v>2082</v>
      </c>
    </row>
    <row r="85" spans="1:5" x14ac:dyDescent="0.25">
      <c r="A85" s="51" t="s">
        <v>74</v>
      </c>
      <c r="B85" s="46" t="s">
        <v>231</v>
      </c>
      <c r="C85" s="10">
        <v>1458</v>
      </c>
      <c r="D85" s="13">
        <v>0</v>
      </c>
      <c r="E85" s="97">
        <f t="shared" si="3"/>
        <v>1458</v>
      </c>
    </row>
    <row r="86" spans="1:5" ht="15.75" customHeight="1" x14ac:dyDescent="0.25">
      <c r="A86" s="51" t="s">
        <v>75</v>
      </c>
      <c r="B86" s="46" t="s">
        <v>231</v>
      </c>
      <c r="C86" s="138">
        <v>21688</v>
      </c>
      <c r="D86" s="13">
        <v>0</v>
      </c>
      <c r="E86" s="97">
        <f t="shared" si="3"/>
        <v>21688</v>
      </c>
    </row>
    <row r="87" spans="1:5" x14ac:dyDescent="0.25">
      <c r="A87" s="53" t="s">
        <v>76</v>
      </c>
      <c r="B87" s="46" t="s">
        <v>231</v>
      </c>
      <c r="C87" s="139">
        <v>26800</v>
      </c>
      <c r="D87" s="139">
        <v>0</v>
      </c>
      <c r="E87" s="97">
        <f t="shared" si="3"/>
        <v>26800</v>
      </c>
    </row>
    <row r="88" spans="1:5" ht="39.75" customHeight="1" x14ac:dyDescent="0.25">
      <c r="A88" s="140" t="s">
        <v>77</v>
      </c>
      <c r="B88" s="141"/>
      <c r="C88" s="142">
        <v>5000</v>
      </c>
      <c r="D88" s="137">
        <f>-2807.38</f>
        <v>-2807.38</v>
      </c>
      <c r="E88" s="117">
        <f t="shared" ref="E88:E123" si="4">SUM(C88:D88)</f>
        <v>2192.62</v>
      </c>
    </row>
    <row r="89" spans="1:5" ht="16.5" customHeight="1" x14ac:dyDescent="0.25">
      <c r="A89" s="75" t="s">
        <v>78</v>
      </c>
      <c r="B89" s="81"/>
      <c r="C89" s="136">
        <v>0</v>
      </c>
      <c r="D89" s="137">
        <f>342.88</f>
        <v>342.88</v>
      </c>
      <c r="E89" s="117">
        <f t="shared" si="4"/>
        <v>342.88</v>
      </c>
    </row>
    <row r="90" spans="1:5" ht="16.5" customHeight="1" x14ac:dyDescent="0.25">
      <c r="A90" s="75" t="s">
        <v>79</v>
      </c>
      <c r="B90" s="81"/>
      <c r="C90" s="136">
        <v>0</v>
      </c>
      <c r="D90" s="137">
        <v>154.59</v>
      </c>
      <c r="E90" s="117">
        <f t="shared" si="4"/>
        <v>154.59</v>
      </c>
    </row>
    <row r="91" spans="1:5" ht="16.5" customHeight="1" x14ac:dyDescent="0.25">
      <c r="A91" s="75" t="s">
        <v>80</v>
      </c>
      <c r="B91" s="81"/>
      <c r="C91" s="136">
        <v>0</v>
      </c>
      <c r="D91" s="137">
        <v>257.52999999999997</v>
      </c>
      <c r="E91" s="117">
        <f t="shared" si="4"/>
        <v>257.52999999999997</v>
      </c>
    </row>
    <row r="92" spans="1:5" ht="16.5" customHeight="1" x14ac:dyDescent="0.25">
      <c r="A92" s="84" t="s">
        <v>81</v>
      </c>
      <c r="B92" s="85"/>
      <c r="C92" s="137">
        <v>0</v>
      </c>
      <c r="D92" s="137">
        <v>412.23</v>
      </c>
      <c r="E92" s="117">
        <f t="shared" si="4"/>
        <v>412.23</v>
      </c>
    </row>
    <row r="93" spans="1:5" ht="16.5" customHeight="1" x14ac:dyDescent="0.25">
      <c r="A93" s="75" t="s">
        <v>82</v>
      </c>
      <c r="B93" s="81"/>
      <c r="C93" s="136">
        <v>0</v>
      </c>
      <c r="D93" s="137">
        <v>335.62</v>
      </c>
      <c r="E93" s="117">
        <f t="shared" si="4"/>
        <v>335.62</v>
      </c>
    </row>
    <row r="94" spans="1:5" ht="16.5" customHeight="1" x14ac:dyDescent="0.25">
      <c r="A94" s="75" t="s">
        <v>83</v>
      </c>
      <c r="B94" s="81"/>
      <c r="C94" s="136">
        <v>0</v>
      </c>
      <c r="D94" s="137">
        <v>273.38</v>
      </c>
      <c r="E94" s="117">
        <f t="shared" si="4"/>
        <v>273.38</v>
      </c>
    </row>
    <row r="95" spans="1:5" ht="16.5" customHeight="1" x14ac:dyDescent="0.25">
      <c r="A95" s="148" t="s">
        <v>84</v>
      </c>
      <c r="B95" s="149"/>
      <c r="C95" s="150">
        <v>0</v>
      </c>
      <c r="D95" s="138">
        <v>331.97</v>
      </c>
      <c r="E95" s="113">
        <f t="shared" si="4"/>
        <v>331.97</v>
      </c>
    </row>
    <row r="96" spans="1:5" ht="16.5" customHeight="1" x14ac:dyDescent="0.25">
      <c r="A96" s="140" t="s">
        <v>85</v>
      </c>
      <c r="B96" s="141"/>
      <c r="C96" s="142">
        <v>0</v>
      </c>
      <c r="D96" s="137">
        <v>413.6</v>
      </c>
      <c r="E96" s="117">
        <f t="shared" si="4"/>
        <v>413.6</v>
      </c>
    </row>
    <row r="97" spans="1:5" ht="17.25" customHeight="1" x14ac:dyDescent="0.25">
      <c r="A97" s="75" t="s">
        <v>86</v>
      </c>
      <c r="B97" s="81"/>
      <c r="C97" s="136">
        <v>0</v>
      </c>
      <c r="D97" s="137">
        <v>86.64</v>
      </c>
      <c r="E97" s="117">
        <f t="shared" si="4"/>
        <v>86.64</v>
      </c>
    </row>
    <row r="98" spans="1:5" ht="16.5" customHeight="1" x14ac:dyDescent="0.25">
      <c r="A98" s="78" t="s">
        <v>262</v>
      </c>
      <c r="B98" s="82"/>
      <c r="C98" s="136">
        <v>0</v>
      </c>
      <c r="D98" s="137">
        <v>19.38</v>
      </c>
      <c r="E98" s="117">
        <f t="shared" si="4"/>
        <v>19.38</v>
      </c>
    </row>
    <row r="99" spans="1:5" ht="16.5" customHeight="1" x14ac:dyDescent="0.25">
      <c r="A99" s="78" t="s">
        <v>87</v>
      </c>
      <c r="B99" s="82"/>
      <c r="C99" s="136">
        <v>0</v>
      </c>
      <c r="D99" s="137">
        <v>3.65</v>
      </c>
      <c r="E99" s="117">
        <f t="shared" si="4"/>
        <v>3.65</v>
      </c>
    </row>
    <row r="100" spans="1:5" ht="16.5" customHeight="1" x14ac:dyDescent="0.25">
      <c r="A100" s="8" t="s">
        <v>88</v>
      </c>
      <c r="B100" s="79"/>
      <c r="C100" s="138">
        <v>0</v>
      </c>
      <c r="D100" s="138">
        <v>175.91</v>
      </c>
      <c r="E100" s="113">
        <f t="shared" si="4"/>
        <v>175.91</v>
      </c>
    </row>
    <row r="101" spans="1:5" ht="15" customHeight="1" x14ac:dyDescent="0.25">
      <c r="A101" s="52" t="s">
        <v>89</v>
      </c>
      <c r="B101" s="79" t="s">
        <v>231</v>
      </c>
      <c r="C101" s="10">
        <v>400</v>
      </c>
      <c r="D101" s="10">
        <v>0</v>
      </c>
      <c r="E101" s="113">
        <f t="shared" si="4"/>
        <v>400</v>
      </c>
    </row>
    <row r="102" spans="1:5" ht="15" customHeight="1" x14ac:dyDescent="0.25">
      <c r="A102" s="53" t="s">
        <v>90</v>
      </c>
      <c r="B102" s="46" t="s">
        <v>231</v>
      </c>
      <c r="C102" s="10">
        <v>149.5</v>
      </c>
      <c r="D102" s="13">
        <v>0</v>
      </c>
      <c r="E102" s="97">
        <f t="shared" si="4"/>
        <v>149.5</v>
      </c>
    </row>
    <row r="103" spans="1:5" ht="15" customHeight="1" x14ac:dyDescent="0.25">
      <c r="A103" s="11" t="s">
        <v>91</v>
      </c>
      <c r="B103" s="46" t="s">
        <v>231</v>
      </c>
      <c r="C103" s="10">
        <v>1350</v>
      </c>
      <c r="D103" s="13">
        <v>0</v>
      </c>
      <c r="E103" s="97">
        <f t="shared" si="4"/>
        <v>1350</v>
      </c>
    </row>
    <row r="104" spans="1:5" ht="15" customHeight="1" x14ac:dyDescent="0.25">
      <c r="A104" s="11" t="s">
        <v>92</v>
      </c>
      <c r="B104" s="46" t="s">
        <v>231</v>
      </c>
      <c r="C104" s="10">
        <v>1900</v>
      </c>
      <c r="D104" s="13">
        <v>0</v>
      </c>
      <c r="E104" s="97">
        <f t="shared" si="4"/>
        <v>1900</v>
      </c>
    </row>
    <row r="105" spans="1:5" ht="27.75" customHeight="1" x14ac:dyDescent="0.25">
      <c r="A105" s="11" t="s">
        <v>93</v>
      </c>
      <c r="B105" s="46" t="s">
        <v>231</v>
      </c>
      <c r="C105" s="13">
        <v>1750</v>
      </c>
      <c r="D105" s="13">
        <v>0</v>
      </c>
      <c r="E105" s="97">
        <f t="shared" si="4"/>
        <v>1750</v>
      </c>
    </row>
    <row r="106" spans="1:5" ht="27.75" customHeight="1" x14ac:dyDescent="0.25">
      <c r="A106" s="26" t="s">
        <v>256</v>
      </c>
      <c r="B106" s="46" t="s">
        <v>231</v>
      </c>
      <c r="C106" s="10">
        <v>420</v>
      </c>
      <c r="D106" s="86">
        <v>0</v>
      </c>
      <c r="E106" s="97">
        <f t="shared" si="4"/>
        <v>420</v>
      </c>
    </row>
    <row r="107" spans="1:5" ht="14.25" customHeight="1" x14ac:dyDescent="0.25">
      <c r="A107" s="11" t="s">
        <v>234</v>
      </c>
      <c r="B107" s="46" t="s">
        <v>231</v>
      </c>
      <c r="C107" s="10">
        <v>100</v>
      </c>
      <c r="D107" s="86">
        <v>0</v>
      </c>
      <c r="E107" s="97">
        <f t="shared" si="4"/>
        <v>100</v>
      </c>
    </row>
    <row r="108" spans="1:5" ht="27" customHeight="1" x14ac:dyDescent="0.25">
      <c r="A108" s="26" t="s">
        <v>236</v>
      </c>
      <c r="B108" s="46" t="s">
        <v>231</v>
      </c>
      <c r="C108" s="10">
        <v>560</v>
      </c>
      <c r="D108" s="86">
        <v>0</v>
      </c>
      <c r="E108" s="97">
        <f t="shared" si="4"/>
        <v>560</v>
      </c>
    </row>
    <row r="109" spans="1:5" ht="25.5" customHeight="1" x14ac:dyDescent="0.25">
      <c r="A109" s="26" t="s">
        <v>237</v>
      </c>
      <c r="B109" s="46" t="s">
        <v>231</v>
      </c>
      <c r="C109" s="10">
        <v>140</v>
      </c>
      <c r="D109" s="86">
        <v>0</v>
      </c>
      <c r="E109" s="97">
        <f t="shared" si="4"/>
        <v>140</v>
      </c>
    </row>
    <row r="110" spans="1:5" ht="15" customHeight="1" x14ac:dyDescent="0.25">
      <c r="A110" s="11" t="s">
        <v>94</v>
      </c>
      <c r="B110" s="46" t="s">
        <v>231</v>
      </c>
      <c r="C110" s="10">
        <v>50</v>
      </c>
      <c r="D110" s="13">
        <v>0</v>
      </c>
      <c r="E110" s="97">
        <f t="shared" si="4"/>
        <v>50</v>
      </c>
    </row>
    <row r="111" spans="1:5" ht="26.25" customHeight="1" x14ac:dyDescent="0.25">
      <c r="A111" s="11" t="s">
        <v>95</v>
      </c>
      <c r="B111" s="46" t="s">
        <v>231</v>
      </c>
      <c r="C111" s="10">
        <v>2000</v>
      </c>
      <c r="D111" s="13">
        <v>0</v>
      </c>
      <c r="E111" s="97">
        <f t="shared" si="4"/>
        <v>2000</v>
      </c>
    </row>
    <row r="112" spans="1:5" ht="16.5" customHeight="1" x14ac:dyDescent="0.25">
      <c r="A112" s="11" t="s">
        <v>235</v>
      </c>
      <c r="B112" s="46" t="s">
        <v>231</v>
      </c>
      <c r="C112" s="10">
        <v>1000</v>
      </c>
      <c r="D112" s="86">
        <v>0</v>
      </c>
      <c r="E112" s="97">
        <f t="shared" si="4"/>
        <v>1000</v>
      </c>
    </row>
    <row r="113" spans="1:5" ht="14.25" customHeight="1" x14ac:dyDescent="0.25">
      <c r="A113" s="11" t="s">
        <v>96</v>
      </c>
      <c r="B113" s="46" t="s">
        <v>231</v>
      </c>
      <c r="C113" s="10">
        <v>2400</v>
      </c>
      <c r="D113" s="13">
        <v>0</v>
      </c>
      <c r="E113" s="97">
        <f t="shared" si="4"/>
        <v>2400</v>
      </c>
    </row>
    <row r="114" spans="1:5" ht="27" customHeight="1" x14ac:dyDescent="0.25">
      <c r="A114" s="54" t="s">
        <v>106</v>
      </c>
      <c r="B114" s="46" t="s">
        <v>231</v>
      </c>
      <c r="C114" s="10">
        <v>2400</v>
      </c>
      <c r="D114" s="13">
        <v>0</v>
      </c>
      <c r="E114" s="97">
        <f t="shared" si="4"/>
        <v>2400</v>
      </c>
    </row>
    <row r="115" spans="1:5" ht="26.25" customHeight="1" x14ac:dyDescent="0.25">
      <c r="A115" s="11" t="s">
        <v>97</v>
      </c>
      <c r="B115" s="46" t="s">
        <v>231</v>
      </c>
      <c r="C115" s="10">
        <v>85</v>
      </c>
      <c r="D115" s="13">
        <v>0</v>
      </c>
      <c r="E115" s="97">
        <f t="shared" si="4"/>
        <v>85</v>
      </c>
    </row>
    <row r="116" spans="1:5" ht="15" customHeight="1" x14ac:dyDescent="0.25">
      <c r="A116" s="11" t="s">
        <v>98</v>
      </c>
      <c r="B116" s="46" t="s">
        <v>231</v>
      </c>
      <c r="C116" s="10">
        <v>80</v>
      </c>
      <c r="D116" s="13">
        <v>0</v>
      </c>
      <c r="E116" s="97">
        <f t="shared" si="4"/>
        <v>80</v>
      </c>
    </row>
    <row r="117" spans="1:5" ht="14.25" customHeight="1" x14ac:dyDescent="0.25">
      <c r="A117" s="11" t="s">
        <v>99</v>
      </c>
      <c r="B117" s="46" t="s">
        <v>231</v>
      </c>
      <c r="C117" s="10">
        <v>2400</v>
      </c>
      <c r="D117" s="13">
        <v>0</v>
      </c>
      <c r="E117" s="97">
        <f t="shared" si="4"/>
        <v>2400</v>
      </c>
    </row>
    <row r="118" spans="1:5" ht="25.5" customHeight="1" x14ac:dyDescent="0.25">
      <c r="A118" s="11" t="s">
        <v>100</v>
      </c>
      <c r="B118" s="46" t="s">
        <v>231</v>
      </c>
      <c r="C118" s="10">
        <v>2400</v>
      </c>
      <c r="D118" s="13">
        <v>0</v>
      </c>
      <c r="E118" s="97">
        <f>SUM(C118:D118)</f>
        <v>2400</v>
      </c>
    </row>
    <row r="119" spans="1:5" ht="27" customHeight="1" x14ac:dyDescent="0.25">
      <c r="A119" s="11" t="s">
        <v>273</v>
      </c>
      <c r="B119" s="46" t="s">
        <v>231</v>
      </c>
      <c r="C119" s="10">
        <v>0</v>
      </c>
      <c r="D119" s="13">
        <f>40</f>
        <v>40</v>
      </c>
      <c r="E119" s="97">
        <f>SUM(C119:D119)</f>
        <v>40</v>
      </c>
    </row>
    <row r="120" spans="1:5" ht="16.5" customHeight="1" x14ac:dyDescent="0.25">
      <c r="A120" s="11" t="s">
        <v>267</v>
      </c>
      <c r="B120" s="46" t="s">
        <v>231</v>
      </c>
      <c r="C120" s="10">
        <v>0</v>
      </c>
      <c r="D120" s="13">
        <f>16</f>
        <v>16</v>
      </c>
      <c r="E120" s="97">
        <f>SUM(C120:D120)</f>
        <v>16</v>
      </c>
    </row>
    <row r="121" spans="1:5" ht="16.5" customHeight="1" x14ac:dyDescent="0.25">
      <c r="A121" s="11" t="s">
        <v>268</v>
      </c>
      <c r="B121" s="46" t="s">
        <v>231</v>
      </c>
      <c r="C121" s="10">
        <v>0</v>
      </c>
      <c r="D121" s="13">
        <f>20</f>
        <v>20</v>
      </c>
      <c r="E121" s="97">
        <f>SUM(C121:D121)</f>
        <v>20</v>
      </c>
    </row>
    <row r="122" spans="1:5" ht="16.5" customHeight="1" x14ac:dyDescent="0.25">
      <c r="A122" s="11" t="s">
        <v>269</v>
      </c>
      <c r="B122" s="46" t="s">
        <v>231</v>
      </c>
      <c r="C122" s="10">
        <v>0</v>
      </c>
      <c r="D122" s="13">
        <f>5</f>
        <v>5</v>
      </c>
      <c r="E122" s="97">
        <f>SUM(C122:D122)</f>
        <v>5</v>
      </c>
    </row>
    <row r="123" spans="1:5" ht="15" customHeight="1" x14ac:dyDescent="0.25">
      <c r="A123" s="11" t="s">
        <v>101</v>
      </c>
      <c r="B123" s="46" t="s">
        <v>231</v>
      </c>
      <c r="C123" s="10">
        <v>500</v>
      </c>
      <c r="D123" s="13">
        <v>0</v>
      </c>
      <c r="E123" s="97">
        <f t="shared" si="4"/>
        <v>500</v>
      </c>
    </row>
    <row r="124" spans="1:5" ht="18.75" customHeight="1" x14ac:dyDescent="0.25">
      <c r="A124" s="11" t="s">
        <v>102</v>
      </c>
      <c r="B124" s="46" t="s">
        <v>231</v>
      </c>
      <c r="C124" s="10">
        <v>250</v>
      </c>
      <c r="D124" s="13">
        <v>0</v>
      </c>
      <c r="E124" s="97">
        <f t="shared" ref="E124:E132" si="5">SUM(C124:D124)</f>
        <v>250</v>
      </c>
    </row>
    <row r="125" spans="1:5" ht="27.75" customHeight="1" x14ac:dyDescent="0.25">
      <c r="A125" s="11" t="s">
        <v>272</v>
      </c>
      <c r="B125" s="46" t="s">
        <v>231</v>
      </c>
      <c r="C125" s="10">
        <v>0</v>
      </c>
      <c r="D125" s="13">
        <f>10</f>
        <v>10</v>
      </c>
      <c r="E125" s="97">
        <f>SUM(C125:D125)</f>
        <v>10</v>
      </c>
    </row>
    <row r="126" spans="1:5" ht="27.75" customHeight="1" x14ac:dyDescent="0.25">
      <c r="A126" s="11" t="s">
        <v>271</v>
      </c>
      <c r="B126" s="46" t="s">
        <v>231</v>
      </c>
      <c r="C126" s="10">
        <v>0</v>
      </c>
      <c r="D126" s="13">
        <f>10</f>
        <v>10</v>
      </c>
      <c r="E126" s="97">
        <f>SUM(C126:D126)</f>
        <v>10</v>
      </c>
    </row>
    <row r="127" spans="1:5" ht="15.75" customHeight="1" x14ac:dyDescent="0.25">
      <c r="A127" s="47" t="s">
        <v>103</v>
      </c>
      <c r="B127" s="46" t="s">
        <v>231</v>
      </c>
      <c r="C127" s="10">
        <v>600</v>
      </c>
      <c r="D127" s="13">
        <v>0</v>
      </c>
      <c r="E127" s="97">
        <f t="shared" si="5"/>
        <v>600</v>
      </c>
    </row>
    <row r="128" spans="1:5" ht="16.5" customHeight="1" x14ac:dyDescent="0.25">
      <c r="A128" s="47" t="s">
        <v>104</v>
      </c>
      <c r="B128" s="46" t="s">
        <v>231</v>
      </c>
      <c r="C128" s="10">
        <v>50</v>
      </c>
      <c r="D128" s="13">
        <v>0</v>
      </c>
      <c r="E128" s="97">
        <f t="shared" si="5"/>
        <v>50</v>
      </c>
    </row>
    <row r="129" spans="1:6" ht="16.5" customHeight="1" x14ac:dyDescent="0.25">
      <c r="A129" s="47" t="s">
        <v>270</v>
      </c>
      <c r="B129" s="46" t="s">
        <v>231</v>
      </c>
      <c r="C129" s="10">
        <v>0</v>
      </c>
      <c r="D129" s="13">
        <f>6.5</f>
        <v>6.5</v>
      </c>
      <c r="E129" s="97">
        <f>SUM(C129:D129)</f>
        <v>6.5</v>
      </c>
    </row>
    <row r="130" spans="1:6" ht="14.25" customHeight="1" x14ac:dyDescent="0.25">
      <c r="A130" s="11" t="s">
        <v>105</v>
      </c>
      <c r="B130" s="46" t="s">
        <v>231</v>
      </c>
      <c r="C130" s="10">
        <v>650</v>
      </c>
      <c r="D130" s="13">
        <v>0</v>
      </c>
      <c r="E130" s="97">
        <f t="shared" si="5"/>
        <v>650</v>
      </c>
    </row>
    <row r="131" spans="1:6" ht="12.75" customHeight="1" thickBot="1" x14ac:dyDescent="0.3">
      <c r="A131" s="48" t="s">
        <v>107</v>
      </c>
      <c r="B131" s="38"/>
      <c r="C131" s="21">
        <v>25179</v>
      </c>
      <c r="D131" s="16">
        <f>-130-107.5</f>
        <v>-237.5</v>
      </c>
      <c r="E131" s="112">
        <f t="shared" si="5"/>
        <v>24941.5</v>
      </c>
    </row>
    <row r="132" spans="1:6" ht="14.25" customHeight="1" thickBot="1" x14ac:dyDescent="0.3">
      <c r="A132" s="49" t="s">
        <v>108</v>
      </c>
      <c r="B132" s="43"/>
      <c r="C132" s="35">
        <f>SUM(C134:C143)</f>
        <v>345485</v>
      </c>
      <c r="D132" s="35">
        <f>SUM(D134:D143)</f>
        <v>63.6</v>
      </c>
      <c r="E132" s="114">
        <f t="shared" si="5"/>
        <v>345548.6</v>
      </c>
      <c r="F132" s="80"/>
    </row>
    <row r="133" spans="1:6" ht="12.75" customHeight="1" x14ac:dyDescent="0.25">
      <c r="A133" s="50" t="s">
        <v>26</v>
      </c>
      <c r="B133" s="40"/>
      <c r="C133" s="10"/>
      <c r="D133" s="10"/>
      <c r="E133" s="113"/>
    </row>
    <row r="134" spans="1:6" ht="15" customHeight="1" x14ac:dyDescent="0.25">
      <c r="A134" s="47" t="s">
        <v>29</v>
      </c>
      <c r="B134" s="42"/>
      <c r="C134" s="10">
        <v>83462</v>
      </c>
      <c r="D134" s="13">
        <f>2.6</f>
        <v>2.6</v>
      </c>
      <c r="E134" s="97">
        <f t="shared" ref="E134:E165" si="6">SUM(C134:D134)</f>
        <v>83464.600000000006</v>
      </c>
    </row>
    <row r="135" spans="1:6" ht="15" customHeight="1" x14ac:dyDescent="0.25">
      <c r="A135" s="47" t="s">
        <v>224</v>
      </c>
      <c r="B135" s="46" t="s">
        <v>231</v>
      </c>
      <c r="C135" s="10">
        <v>140800</v>
      </c>
      <c r="D135" s="13">
        <v>0</v>
      </c>
      <c r="E135" s="97">
        <f t="shared" si="6"/>
        <v>140800</v>
      </c>
    </row>
    <row r="136" spans="1:6" ht="15" customHeight="1" x14ac:dyDescent="0.25">
      <c r="A136" s="47" t="s">
        <v>225</v>
      </c>
      <c r="B136" s="46" t="s">
        <v>231</v>
      </c>
      <c r="C136" s="10">
        <v>27000</v>
      </c>
      <c r="D136" s="13">
        <v>0</v>
      </c>
      <c r="E136" s="97">
        <f t="shared" si="6"/>
        <v>27000</v>
      </c>
    </row>
    <row r="137" spans="1:6" ht="15" customHeight="1" x14ac:dyDescent="0.25">
      <c r="A137" s="47" t="s">
        <v>109</v>
      </c>
      <c r="B137" s="46" t="s">
        <v>231</v>
      </c>
      <c r="C137" s="10">
        <v>233</v>
      </c>
      <c r="D137" s="13">
        <v>0</v>
      </c>
      <c r="E137" s="97">
        <f t="shared" si="6"/>
        <v>233</v>
      </c>
    </row>
    <row r="138" spans="1:6" ht="15" customHeight="1" x14ac:dyDescent="0.25">
      <c r="A138" s="47" t="s">
        <v>110</v>
      </c>
      <c r="B138" s="46" t="s">
        <v>231</v>
      </c>
      <c r="C138" s="10">
        <v>194</v>
      </c>
      <c r="D138" s="13">
        <v>0</v>
      </c>
      <c r="E138" s="97">
        <f t="shared" si="6"/>
        <v>194</v>
      </c>
    </row>
    <row r="139" spans="1:6" ht="12.75" customHeight="1" x14ac:dyDescent="0.25">
      <c r="A139" s="47" t="s">
        <v>111</v>
      </c>
      <c r="B139" s="46" t="s">
        <v>231</v>
      </c>
      <c r="C139" s="10">
        <v>1072</v>
      </c>
      <c r="D139" s="13">
        <v>0</v>
      </c>
      <c r="E139" s="97">
        <f t="shared" si="6"/>
        <v>1072</v>
      </c>
    </row>
    <row r="140" spans="1:6" ht="15" customHeight="1" x14ac:dyDescent="0.25">
      <c r="A140" s="47" t="s">
        <v>112</v>
      </c>
      <c r="B140" s="46" t="s">
        <v>231</v>
      </c>
      <c r="C140" s="10">
        <v>284</v>
      </c>
      <c r="D140" s="13">
        <v>0</v>
      </c>
      <c r="E140" s="97">
        <f t="shared" si="6"/>
        <v>284</v>
      </c>
    </row>
    <row r="141" spans="1:6" ht="27" customHeight="1" x14ac:dyDescent="0.25">
      <c r="A141" s="11" t="s">
        <v>113</v>
      </c>
      <c r="B141" s="46" t="s">
        <v>231</v>
      </c>
      <c r="C141" s="10">
        <v>154</v>
      </c>
      <c r="D141" s="13">
        <v>0</v>
      </c>
      <c r="E141" s="97">
        <f t="shared" si="6"/>
        <v>154</v>
      </c>
    </row>
    <row r="142" spans="1:6" ht="26.25" customHeight="1" x14ac:dyDescent="0.25">
      <c r="A142" s="11" t="s">
        <v>240</v>
      </c>
      <c r="B142" s="46"/>
      <c r="C142" s="10">
        <v>2450</v>
      </c>
      <c r="D142" s="13">
        <v>0</v>
      </c>
      <c r="E142" s="97">
        <f t="shared" si="6"/>
        <v>2450</v>
      </c>
    </row>
    <row r="143" spans="1:6" ht="27" customHeight="1" thickBot="1" x14ac:dyDescent="0.3">
      <c r="A143" s="14" t="s">
        <v>114</v>
      </c>
      <c r="B143" s="38"/>
      <c r="C143" s="16">
        <v>89836</v>
      </c>
      <c r="D143" s="16">
        <f>61</f>
        <v>61</v>
      </c>
      <c r="E143" s="112">
        <f t="shared" si="6"/>
        <v>89897</v>
      </c>
    </row>
    <row r="144" spans="1:6" ht="15" customHeight="1" thickBot="1" x14ac:dyDescent="0.3">
      <c r="A144" s="49" t="s">
        <v>115</v>
      </c>
      <c r="B144" s="43"/>
      <c r="C144" s="35">
        <f>SUM(C146:C152)</f>
        <v>158463</v>
      </c>
      <c r="D144" s="35">
        <f>SUM(D146:D152)</f>
        <v>0</v>
      </c>
      <c r="E144" s="114">
        <f t="shared" si="6"/>
        <v>158463</v>
      </c>
      <c r="F144" s="80"/>
    </row>
    <row r="145" spans="1:6" ht="12" customHeight="1" x14ac:dyDescent="0.25">
      <c r="A145" s="50" t="s">
        <v>26</v>
      </c>
      <c r="B145" s="40"/>
      <c r="C145" s="10"/>
      <c r="D145" s="10"/>
      <c r="E145" s="113">
        <f t="shared" si="6"/>
        <v>0</v>
      </c>
    </row>
    <row r="146" spans="1:6" ht="15" customHeight="1" x14ac:dyDescent="0.25">
      <c r="A146" s="47" t="s">
        <v>29</v>
      </c>
      <c r="B146" s="42"/>
      <c r="C146" s="10">
        <v>4240</v>
      </c>
      <c r="D146" s="13">
        <v>0</v>
      </c>
      <c r="E146" s="97">
        <f t="shared" si="6"/>
        <v>4240</v>
      </c>
    </row>
    <row r="147" spans="1:6" ht="27.75" customHeight="1" x14ac:dyDescent="0.25">
      <c r="A147" s="11" t="s">
        <v>116</v>
      </c>
      <c r="B147" s="46" t="s">
        <v>117</v>
      </c>
      <c r="C147" s="10">
        <v>300</v>
      </c>
      <c r="D147" s="13">
        <v>0</v>
      </c>
      <c r="E147" s="97">
        <f t="shared" si="6"/>
        <v>300</v>
      </c>
    </row>
    <row r="148" spans="1:6" ht="15" customHeight="1" x14ac:dyDescent="0.25">
      <c r="A148" s="11" t="s">
        <v>238</v>
      </c>
      <c r="B148" s="46" t="s">
        <v>239</v>
      </c>
      <c r="C148" s="10">
        <v>250</v>
      </c>
      <c r="D148" s="13">
        <v>0</v>
      </c>
      <c r="E148" s="97">
        <f t="shared" si="6"/>
        <v>250</v>
      </c>
    </row>
    <row r="149" spans="1:6" ht="15" customHeight="1" x14ac:dyDescent="0.25">
      <c r="A149" s="47" t="s">
        <v>118</v>
      </c>
      <c r="B149" s="55"/>
      <c r="C149" s="10">
        <v>10</v>
      </c>
      <c r="D149" s="13">
        <v>0</v>
      </c>
      <c r="E149" s="97">
        <f t="shared" si="6"/>
        <v>10</v>
      </c>
    </row>
    <row r="150" spans="1:6" ht="15" customHeight="1" x14ac:dyDescent="0.25">
      <c r="A150" s="47" t="s">
        <v>119</v>
      </c>
      <c r="B150" s="83" t="s">
        <v>260</v>
      </c>
      <c r="C150" s="10">
        <v>180</v>
      </c>
      <c r="D150" s="13">
        <v>0</v>
      </c>
      <c r="E150" s="97">
        <f t="shared" si="6"/>
        <v>180</v>
      </c>
    </row>
    <row r="151" spans="1:6" ht="14.25" customHeight="1" x14ac:dyDescent="0.25">
      <c r="A151" s="47" t="s">
        <v>120</v>
      </c>
      <c r="B151" s="83" t="s">
        <v>260</v>
      </c>
      <c r="C151" s="10">
        <v>810</v>
      </c>
      <c r="D151" s="13">
        <v>0</v>
      </c>
      <c r="E151" s="97">
        <f t="shared" si="6"/>
        <v>810</v>
      </c>
    </row>
    <row r="152" spans="1:6" ht="27" customHeight="1" thickBot="1" x14ac:dyDescent="0.3">
      <c r="A152" s="14" t="s">
        <v>121</v>
      </c>
      <c r="B152" s="56"/>
      <c r="C152" s="21">
        <v>152673</v>
      </c>
      <c r="D152" s="16">
        <v>0</v>
      </c>
      <c r="E152" s="112">
        <f t="shared" si="6"/>
        <v>152673</v>
      </c>
    </row>
    <row r="153" spans="1:6" ht="15" customHeight="1" thickBot="1" x14ac:dyDescent="0.3">
      <c r="A153" s="49" t="s">
        <v>122</v>
      </c>
      <c r="B153" s="43"/>
      <c r="C153" s="35">
        <f>SUM(C155:C192)</f>
        <v>176360</v>
      </c>
      <c r="D153" s="35">
        <f>SUM(D155:D192)</f>
        <v>111</v>
      </c>
      <c r="E153" s="114">
        <f t="shared" si="6"/>
        <v>176471</v>
      </c>
      <c r="F153" s="80"/>
    </row>
    <row r="154" spans="1:6" ht="13.5" customHeight="1" x14ac:dyDescent="0.25">
      <c r="A154" s="50" t="s">
        <v>26</v>
      </c>
      <c r="B154" s="40"/>
      <c r="C154" s="10"/>
      <c r="D154" s="10"/>
      <c r="E154" s="113">
        <f t="shared" si="6"/>
        <v>0</v>
      </c>
    </row>
    <row r="155" spans="1:6" ht="27.75" customHeight="1" x14ac:dyDescent="0.25">
      <c r="A155" s="11" t="s">
        <v>241</v>
      </c>
      <c r="B155" s="46" t="s">
        <v>159</v>
      </c>
      <c r="C155" s="10">
        <v>850</v>
      </c>
      <c r="D155" s="13">
        <v>0</v>
      </c>
      <c r="E155" s="97">
        <f t="shared" si="6"/>
        <v>850</v>
      </c>
    </row>
    <row r="156" spans="1:6" ht="27" customHeight="1" x14ac:dyDescent="0.25">
      <c r="A156" s="11" t="s">
        <v>242</v>
      </c>
      <c r="B156" s="46" t="s">
        <v>158</v>
      </c>
      <c r="C156" s="10">
        <v>18500</v>
      </c>
      <c r="D156" s="13">
        <v>0</v>
      </c>
      <c r="E156" s="97">
        <f t="shared" si="6"/>
        <v>18500</v>
      </c>
    </row>
    <row r="157" spans="1:6" ht="27" customHeight="1" x14ac:dyDescent="0.25">
      <c r="A157" s="11" t="s">
        <v>243</v>
      </c>
      <c r="B157" s="46" t="s">
        <v>124</v>
      </c>
      <c r="C157" s="10">
        <v>1000</v>
      </c>
      <c r="D157" s="13">
        <v>0</v>
      </c>
      <c r="E157" s="97">
        <f t="shared" si="6"/>
        <v>1000</v>
      </c>
    </row>
    <row r="158" spans="1:6" ht="27" customHeight="1" x14ac:dyDescent="0.25">
      <c r="A158" s="11" t="s">
        <v>244</v>
      </c>
      <c r="B158" s="46" t="s">
        <v>125</v>
      </c>
      <c r="C158" s="10">
        <v>1700</v>
      </c>
      <c r="D158" s="13">
        <v>0</v>
      </c>
      <c r="E158" s="97">
        <f t="shared" si="6"/>
        <v>1700</v>
      </c>
    </row>
    <row r="159" spans="1:6" ht="54.75" customHeight="1" x14ac:dyDescent="0.25">
      <c r="A159" s="11" t="s">
        <v>127</v>
      </c>
      <c r="B159" s="46" t="s">
        <v>231</v>
      </c>
      <c r="C159" s="10">
        <v>11900</v>
      </c>
      <c r="D159" s="13">
        <v>0</v>
      </c>
      <c r="E159" s="97">
        <f t="shared" si="6"/>
        <v>11900</v>
      </c>
    </row>
    <row r="160" spans="1:6" ht="15.75" customHeight="1" x14ac:dyDescent="0.25">
      <c r="A160" s="11" t="s">
        <v>226</v>
      </c>
      <c r="B160" s="46" t="s">
        <v>231</v>
      </c>
      <c r="C160" s="10">
        <v>5400</v>
      </c>
      <c r="D160" s="13">
        <v>0</v>
      </c>
      <c r="E160" s="97">
        <f t="shared" si="6"/>
        <v>5400</v>
      </c>
    </row>
    <row r="161" spans="1:5" ht="15" customHeight="1" x14ac:dyDescent="0.25">
      <c r="A161" s="47" t="s">
        <v>128</v>
      </c>
      <c r="B161" s="46" t="s">
        <v>231</v>
      </c>
      <c r="C161" s="10">
        <v>6609</v>
      </c>
      <c r="D161" s="13">
        <v>0</v>
      </c>
      <c r="E161" s="97">
        <f t="shared" si="6"/>
        <v>6609</v>
      </c>
    </row>
    <row r="162" spans="1:5" ht="53.25" customHeight="1" x14ac:dyDescent="0.25">
      <c r="A162" s="11" t="s">
        <v>129</v>
      </c>
      <c r="B162" s="46" t="s">
        <v>231</v>
      </c>
      <c r="C162" s="10">
        <v>18700</v>
      </c>
      <c r="D162" s="13">
        <v>0</v>
      </c>
      <c r="E162" s="97">
        <f t="shared" si="6"/>
        <v>18700</v>
      </c>
    </row>
    <row r="163" spans="1:5" ht="15.75" customHeight="1" x14ac:dyDescent="0.25">
      <c r="A163" s="11" t="s">
        <v>229</v>
      </c>
      <c r="B163" s="46" t="s">
        <v>231</v>
      </c>
      <c r="C163" s="10">
        <v>27800</v>
      </c>
      <c r="D163" s="13">
        <v>0</v>
      </c>
      <c r="E163" s="97">
        <f t="shared" si="6"/>
        <v>27800</v>
      </c>
    </row>
    <row r="164" spans="1:5" ht="53.25" customHeight="1" x14ac:dyDescent="0.25">
      <c r="A164" s="11" t="s">
        <v>130</v>
      </c>
      <c r="B164" s="46" t="s">
        <v>231</v>
      </c>
      <c r="C164" s="10">
        <v>14900</v>
      </c>
      <c r="D164" s="13">
        <v>0</v>
      </c>
      <c r="E164" s="97">
        <f t="shared" si="6"/>
        <v>14900</v>
      </c>
    </row>
    <row r="165" spans="1:5" ht="18" customHeight="1" x14ac:dyDescent="0.25">
      <c r="A165" s="11" t="s">
        <v>228</v>
      </c>
      <c r="B165" s="46" t="s">
        <v>231</v>
      </c>
      <c r="C165" s="10">
        <v>16000</v>
      </c>
      <c r="D165" s="13">
        <v>0</v>
      </c>
      <c r="E165" s="97">
        <f t="shared" si="6"/>
        <v>16000</v>
      </c>
    </row>
    <row r="166" spans="1:5" ht="53.25" customHeight="1" x14ac:dyDescent="0.25">
      <c r="A166" s="11" t="s">
        <v>131</v>
      </c>
      <c r="B166" s="46" t="s">
        <v>231</v>
      </c>
      <c r="C166" s="10">
        <v>12000</v>
      </c>
      <c r="D166" s="13">
        <v>0</v>
      </c>
      <c r="E166" s="97">
        <f t="shared" ref="E166:E193" si="7">SUM(C166:D166)</f>
        <v>12000</v>
      </c>
    </row>
    <row r="167" spans="1:5" ht="15" customHeight="1" x14ac:dyDescent="0.25">
      <c r="A167" s="11" t="s">
        <v>227</v>
      </c>
      <c r="B167" s="46" t="s">
        <v>231</v>
      </c>
      <c r="C167" s="10">
        <v>5800</v>
      </c>
      <c r="D167" s="13">
        <v>0</v>
      </c>
      <c r="E167" s="97">
        <f t="shared" si="7"/>
        <v>5800</v>
      </c>
    </row>
    <row r="168" spans="1:5" ht="57.75" customHeight="1" x14ac:dyDescent="0.25">
      <c r="A168" s="11" t="s">
        <v>132</v>
      </c>
      <c r="B168" s="46" t="s">
        <v>231</v>
      </c>
      <c r="C168" s="10">
        <v>11300</v>
      </c>
      <c r="D168" s="13">
        <v>0</v>
      </c>
      <c r="E168" s="97">
        <f t="shared" si="7"/>
        <v>11300</v>
      </c>
    </row>
    <row r="169" spans="1:5" ht="17.25" customHeight="1" x14ac:dyDescent="0.25">
      <c r="A169" s="11" t="s">
        <v>230</v>
      </c>
      <c r="B169" s="46" t="s">
        <v>231</v>
      </c>
      <c r="C169" s="10">
        <v>7000</v>
      </c>
      <c r="D169" s="13">
        <v>0</v>
      </c>
      <c r="E169" s="97">
        <f t="shared" si="7"/>
        <v>7000</v>
      </c>
    </row>
    <row r="170" spans="1:5" ht="15" customHeight="1" x14ac:dyDescent="0.25">
      <c r="A170" s="11" t="s">
        <v>133</v>
      </c>
      <c r="B170" s="46"/>
      <c r="C170" s="10">
        <v>4.5</v>
      </c>
      <c r="D170" s="13">
        <v>0</v>
      </c>
      <c r="E170" s="97">
        <f t="shared" si="7"/>
        <v>4.5</v>
      </c>
    </row>
    <row r="171" spans="1:5" ht="15" customHeight="1" x14ac:dyDescent="0.25">
      <c r="A171" s="11" t="s">
        <v>134</v>
      </c>
      <c r="B171" s="46" t="s">
        <v>250</v>
      </c>
      <c r="C171" s="10">
        <v>20</v>
      </c>
      <c r="D171" s="13">
        <v>0</v>
      </c>
      <c r="E171" s="97">
        <f t="shared" si="7"/>
        <v>20</v>
      </c>
    </row>
    <row r="172" spans="1:5" ht="15" customHeight="1" x14ac:dyDescent="0.25">
      <c r="A172" s="11" t="s">
        <v>135</v>
      </c>
      <c r="B172" s="46" t="s">
        <v>250</v>
      </c>
      <c r="C172" s="10">
        <v>30</v>
      </c>
      <c r="D172" s="13">
        <v>0</v>
      </c>
      <c r="E172" s="97">
        <f t="shared" si="7"/>
        <v>30</v>
      </c>
    </row>
    <row r="173" spans="1:5" ht="15" customHeight="1" x14ac:dyDescent="0.25">
      <c r="A173" s="47" t="s">
        <v>136</v>
      </c>
      <c r="B173" s="46" t="s">
        <v>250</v>
      </c>
      <c r="C173" s="10">
        <v>100</v>
      </c>
      <c r="D173" s="13">
        <v>0</v>
      </c>
      <c r="E173" s="97">
        <f t="shared" si="7"/>
        <v>100</v>
      </c>
    </row>
    <row r="174" spans="1:5" ht="15" customHeight="1" x14ac:dyDescent="0.25">
      <c r="A174" s="47" t="s">
        <v>137</v>
      </c>
      <c r="B174" s="46" t="s">
        <v>231</v>
      </c>
      <c r="C174" s="10">
        <v>1050</v>
      </c>
      <c r="D174" s="13">
        <v>0</v>
      </c>
      <c r="E174" s="97">
        <f t="shared" si="7"/>
        <v>1050</v>
      </c>
    </row>
    <row r="175" spans="1:5" ht="15" customHeight="1" x14ac:dyDescent="0.25">
      <c r="A175" s="47" t="s">
        <v>138</v>
      </c>
      <c r="B175" s="46" t="s">
        <v>231</v>
      </c>
      <c r="C175" s="10">
        <v>4000</v>
      </c>
      <c r="D175" s="13">
        <v>0</v>
      </c>
      <c r="E175" s="97">
        <f t="shared" si="7"/>
        <v>4000</v>
      </c>
    </row>
    <row r="176" spans="1:5" ht="15" customHeight="1" x14ac:dyDescent="0.25">
      <c r="A176" s="47" t="s">
        <v>139</v>
      </c>
      <c r="B176" s="46" t="s">
        <v>250</v>
      </c>
      <c r="C176" s="10">
        <v>90</v>
      </c>
      <c r="D176" s="13">
        <v>0</v>
      </c>
      <c r="E176" s="97">
        <f t="shared" si="7"/>
        <v>90</v>
      </c>
    </row>
    <row r="177" spans="1:5" ht="15" customHeight="1" x14ac:dyDescent="0.25">
      <c r="A177" s="47" t="s">
        <v>140</v>
      </c>
      <c r="B177" s="46" t="s">
        <v>231</v>
      </c>
      <c r="C177" s="10">
        <v>50</v>
      </c>
      <c r="D177" s="13">
        <v>0</v>
      </c>
      <c r="E177" s="97">
        <f t="shared" si="7"/>
        <v>50</v>
      </c>
    </row>
    <row r="178" spans="1:5" ht="15" customHeight="1" x14ac:dyDescent="0.25">
      <c r="A178" s="47" t="s">
        <v>141</v>
      </c>
      <c r="B178" s="46" t="s">
        <v>231</v>
      </c>
      <c r="C178" s="10">
        <v>100</v>
      </c>
      <c r="D178" s="13">
        <v>0</v>
      </c>
      <c r="E178" s="97">
        <f t="shared" si="7"/>
        <v>100</v>
      </c>
    </row>
    <row r="179" spans="1:5" ht="15" customHeight="1" x14ac:dyDescent="0.25">
      <c r="A179" s="47" t="s">
        <v>142</v>
      </c>
      <c r="B179" s="46" t="s">
        <v>231</v>
      </c>
      <c r="C179" s="10">
        <v>650</v>
      </c>
      <c r="D179" s="13">
        <v>0</v>
      </c>
      <c r="E179" s="97">
        <f t="shared" si="7"/>
        <v>650</v>
      </c>
    </row>
    <row r="180" spans="1:5" ht="15" customHeight="1" x14ac:dyDescent="0.25">
      <c r="A180" s="54" t="s">
        <v>143</v>
      </c>
      <c r="B180" s="46" t="s">
        <v>250</v>
      </c>
      <c r="C180" s="10">
        <v>45</v>
      </c>
      <c r="D180" s="13">
        <v>0</v>
      </c>
      <c r="E180" s="97">
        <f t="shared" si="7"/>
        <v>45</v>
      </c>
    </row>
    <row r="181" spans="1:5" ht="15" customHeight="1" x14ac:dyDescent="0.25">
      <c r="A181" s="11" t="s">
        <v>144</v>
      </c>
      <c r="B181" s="46" t="s">
        <v>250</v>
      </c>
      <c r="C181" s="10">
        <v>30</v>
      </c>
      <c r="D181" s="13">
        <v>0</v>
      </c>
      <c r="E181" s="97">
        <f t="shared" si="7"/>
        <v>30</v>
      </c>
    </row>
    <row r="182" spans="1:5" ht="15" customHeight="1" x14ac:dyDescent="0.25">
      <c r="A182" s="54" t="s">
        <v>145</v>
      </c>
      <c r="B182" s="46" t="s">
        <v>250</v>
      </c>
      <c r="C182" s="10">
        <v>45</v>
      </c>
      <c r="D182" s="13">
        <v>0</v>
      </c>
      <c r="E182" s="97">
        <f t="shared" si="7"/>
        <v>45</v>
      </c>
    </row>
    <row r="183" spans="1:5" ht="15" customHeight="1" x14ac:dyDescent="0.25">
      <c r="A183" s="54" t="s">
        <v>146</v>
      </c>
      <c r="B183" s="46" t="s">
        <v>231</v>
      </c>
      <c r="C183" s="10">
        <v>50</v>
      </c>
      <c r="D183" s="13">
        <v>0</v>
      </c>
      <c r="E183" s="97">
        <f t="shared" si="7"/>
        <v>50</v>
      </c>
    </row>
    <row r="184" spans="1:5" ht="15.75" customHeight="1" x14ac:dyDescent="0.25">
      <c r="A184" s="11" t="s">
        <v>147</v>
      </c>
      <c r="B184" s="46" t="s">
        <v>231</v>
      </c>
      <c r="C184" s="10">
        <v>668</v>
      </c>
      <c r="D184" s="13">
        <v>0</v>
      </c>
      <c r="E184" s="97">
        <f t="shared" si="7"/>
        <v>668</v>
      </c>
    </row>
    <row r="185" spans="1:5" ht="15" customHeight="1" x14ac:dyDescent="0.25">
      <c r="A185" s="11" t="s">
        <v>148</v>
      </c>
      <c r="B185" s="46" t="s">
        <v>231</v>
      </c>
      <c r="C185" s="10">
        <v>526</v>
      </c>
      <c r="D185" s="13">
        <v>0</v>
      </c>
      <c r="E185" s="97">
        <f t="shared" si="7"/>
        <v>526</v>
      </c>
    </row>
    <row r="186" spans="1:5" ht="15" customHeight="1" x14ac:dyDescent="0.25">
      <c r="A186" s="11" t="s">
        <v>149</v>
      </c>
      <c r="B186" s="46" t="s">
        <v>231</v>
      </c>
      <c r="C186" s="10">
        <v>162</v>
      </c>
      <c r="D186" s="13">
        <v>0</v>
      </c>
      <c r="E186" s="97">
        <f t="shared" si="7"/>
        <v>162</v>
      </c>
    </row>
    <row r="187" spans="1:5" ht="15" customHeight="1" x14ac:dyDescent="0.25">
      <c r="A187" s="11" t="s">
        <v>150</v>
      </c>
      <c r="B187" s="46" t="s">
        <v>231</v>
      </c>
      <c r="C187" s="10">
        <v>541</v>
      </c>
      <c r="D187" s="13">
        <v>0</v>
      </c>
      <c r="E187" s="97">
        <f t="shared" si="7"/>
        <v>541</v>
      </c>
    </row>
    <row r="188" spans="1:5" ht="15" customHeight="1" x14ac:dyDescent="0.25">
      <c r="A188" s="11" t="s">
        <v>151</v>
      </c>
      <c r="B188" s="46" t="s">
        <v>231</v>
      </c>
      <c r="C188" s="10">
        <v>200</v>
      </c>
      <c r="D188" s="13">
        <v>0</v>
      </c>
      <c r="E188" s="97">
        <f t="shared" si="7"/>
        <v>200</v>
      </c>
    </row>
    <row r="189" spans="1:5" ht="15" customHeight="1" x14ac:dyDescent="0.25">
      <c r="A189" s="11" t="s">
        <v>274</v>
      </c>
      <c r="B189" s="46" t="s">
        <v>231</v>
      </c>
      <c r="C189" s="10">
        <v>0</v>
      </c>
      <c r="D189" s="13">
        <f>35</f>
        <v>35</v>
      </c>
      <c r="E189" s="97">
        <f>SUM(C189:D189)</f>
        <v>35</v>
      </c>
    </row>
    <row r="190" spans="1:5" ht="13.5" customHeight="1" x14ac:dyDescent="0.25">
      <c r="A190" s="26" t="s">
        <v>152</v>
      </c>
      <c r="B190" s="46" t="s">
        <v>231</v>
      </c>
      <c r="C190" s="10">
        <v>200</v>
      </c>
      <c r="D190" s="13">
        <v>0</v>
      </c>
      <c r="E190" s="97">
        <f t="shared" si="7"/>
        <v>200</v>
      </c>
    </row>
    <row r="191" spans="1:5" ht="15" customHeight="1" x14ac:dyDescent="0.25">
      <c r="A191" s="11" t="s">
        <v>153</v>
      </c>
      <c r="B191" s="46" t="s">
        <v>231</v>
      </c>
      <c r="C191" s="10">
        <v>100</v>
      </c>
      <c r="D191" s="13">
        <v>0</v>
      </c>
      <c r="E191" s="97">
        <f t="shared" si="7"/>
        <v>100</v>
      </c>
    </row>
    <row r="192" spans="1:5" ht="16.5" customHeight="1" thickBot="1" x14ac:dyDescent="0.3">
      <c r="A192" s="48" t="s">
        <v>154</v>
      </c>
      <c r="B192" s="68"/>
      <c r="C192" s="21">
        <v>8239.5</v>
      </c>
      <c r="D192" s="16">
        <f>76</f>
        <v>76</v>
      </c>
      <c r="E192" s="112">
        <f t="shared" si="7"/>
        <v>8315.5</v>
      </c>
    </row>
    <row r="193" spans="1:6" ht="12.75" customHeight="1" thickBot="1" x14ac:dyDescent="0.3">
      <c r="A193" s="49" t="s">
        <v>155</v>
      </c>
      <c r="B193" s="43"/>
      <c r="C193" s="35">
        <f>SUM(C195:C195)</f>
        <v>2548</v>
      </c>
      <c r="D193" s="35">
        <f>SUM(D195)</f>
        <v>1319</v>
      </c>
      <c r="E193" s="114">
        <f t="shared" si="7"/>
        <v>3867</v>
      </c>
      <c r="F193" s="80"/>
    </row>
    <row r="194" spans="1:6" ht="12.75" customHeight="1" x14ac:dyDescent="0.25">
      <c r="A194" s="50" t="s">
        <v>26</v>
      </c>
      <c r="B194" s="40"/>
      <c r="C194" s="10"/>
      <c r="D194" s="10"/>
      <c r="E194" s="115"/>
    </row>
    <row r="195" spans="1:6" ht="15.75" customHeight="1" thickBot="1" x14ac:dyDescent="0.3">
      <c r="A195" s="77" t="s">
        <v>156</v>
      </c>
      <c r="B195" s="66"/>
      <c r="C195" s="21">
        <v>2548</v>
      </c>
      <c r="D195" s="16">
        <f>605+64+650</f>
        <v>1319</v>
      </c>
      <c r="E195" s="112">
        <f>SUM(C195:D195)</f>
        <v>3867</v>
      </c>
    </row>
    <row r="196" spans="1:6" ht="14.25" customHeight="1" thickBot="1" x14ac:dyDescent="0.3">
      <c r="A196" s="49" t="s">
        <v>157</v>
      </c>
      <c r="B196" s="43"/>
      <c r="C196" s="35">
        <f>SUM(C198:C212)</f>
        <v>19921.5</v>
      </c>
      <c r="D196" s="35">
        <f>SUM(D198:D212)</f>
        <v>202.87</v>
      </c>
      <c r="E196" s="114">
        <f>SUM(C196:D196)</f>
        <v>20124.37</v>
      </c>
      <c r="F196" s="80"/>
    </row>
    <row r="197" spans="1:6" ht="12.75" customHeight="1" x14ac:dyDescent="0.25">
      <c r="A197" s="50" t="s">
        <v>26</v>
      </c>
      <c r="B197" s="40"/>
      <c r="C197" s="10"/>
      <c r="D197" s="10"/>
      <c r="E197" s="113"/>
    </row>
    <row r="198" spans="1:6" ht="26.25" customHeight="1" x14ac:dyDescent="0.25">
      <c r="A198" s="11" t="s">
        <v>246</v>
      </c>
      <c r="B198" s="46" t="s">
        <v>204</v>
      </c>
      <c r="C198" s="10">
        <v>600</v>
      </c>
      <c r="D198" s="13">
        <v>0</v>
      </c>
      <c r="E198" s="97">
        <f t="shared" ref="E198:E213" si="8">SUM(C198:D198)</f>
        <v>600</v>
      </c>
    </row>
    <row r="199" spans="1:6" ht="15" customHeight="1" x14ac:dyDescent="0.25">
      <c r="A199" s="11" t="s">
        <v>245</v>
      </c>
      <c r="B199" s="46" t="s">
        <v>126</v>
      </c>
      <c r="C199" s="10">
        <v>660</v>
      </c>
      <c r="D199" s="13">
        <v>0</v>
      </c>
      <c r="E199" s="97">
        <f t="shared" si="8"/>
        <v>660</v>
      </c>
    </row>
    <row r="200" spans="1:6" ht="26.25" customHeight="1" x14ac:dyDescent="0.25">
      <c r="A200" s="11" t="s">
        <v>247</v>
      </c>
      <c r="B200" s="46" t="s">
        <v>248</v>
      </c>
      <c r="C200" s="10">
        <v>300</v>
      </c>
      <c r="D200" s="13">
        <v>0</v>
      </c>
      <c r="E200" s="97">
        <f t="shared" si="8"/>
        <v>300</v>
      </c>
    </row>
    <row r="201" spans="1:6" ht="15" customHeight="1" x14ac:dyDescent="0.25">
      <c r="A201" s="11" t="s">
        <v>160</v>
      </c>
      <c r="B201" s="46" t="s">
        <v>231</v>
      </c>
      <c r="C201" s="10">
        <v>7622</v>
      </c>
      <c r="D201" s="13">
        <v>0</v>
      </c>
      <c r="E201" s="97">
        <f t="shared" si="8"/>
        <v>7622</v>
      </c>
    </row>
    <row r="202" spans="1:6" ht="24.75" customHeight="1" x14ac:dyDescent="0.25">
      <c r="A202" s="11" t="s">
        <v>161</v>
      </c>
      <c r="B202" s="46" t="s">
        <v>254</v>
      </c>
      <c r="C202" s="10">
        <v>850</v>
      </c>
      <c r="D202" s="13">
        <v>0</v>
      </c>
      <c r="E202" s="97">
        <f t="shared" si="8"/>
        <v>850</v>
      </c>
    </row>
    <row r="203" spans="1:6" ht="27.75" customHeight="1" x14ac:dyDescent="0.25">
      <c r="A203" s="11" t="s">
        <v>162</v>
      </c>
      <c r="B203" s="46"/>
      <c r="C203" s="10">
        <v>355</v>
      </c>
      <c r="D203" s="13">
        <v>0</v>
      </c>
      <c r="E203" s="97">
        <f t="shared" si="8"/>
        <v>355</v>
      </c>
    </row>
    <row r="204" spans="1:6" ht="15.75" customHeight="1" x14ac:dyDescent="0.25">
      <c r="A204" s="47" t="s">
        <v>163</v>
      </c>
      <c r="B204" s="46" t="s">
        <v>255</v>
      </c>
      <c r="C204" s="10">
        <v>500</v>
      </c>
      <c r="D204" s="13">
        <v>0</v>
      </c>
      <c r="E204" s="97">
        <f t="shared" si="8"/>
        <v>500</v>
      </c>
    </row>
    <row r="205" spans="1:6" ht="26.25" customHeight="1" x14ac:dyDescent="0.25">
      <c r="A205" s="11" t="s">
        <v>164</v>
      </c>
      <c r="B205" s="46"/>
      <c r="C205" s="10">
        <v>70</v>
      </c>
      <c r="D205" s="13">
        <v>0</v>
      </c>
      <c r="E205" s="97">
        <f t="shared" si="8"/>
        <v>70</v>
      </c>
    </row>
    <row r="206" spans="1:6" ht="27.75" customHeight="1" x14ac:dyDescent="0.25">
      <c r="A206" s="26" t="s">
        <v>251</v>
      </c>
      <c r="B206" s="46"/>
      <c r="C206" s="10">
        <v>500</v>
      </c>
      <c r="D206" s="13">
        <v>0</v>
      </c>
      <c r="E206" s="97">
        <f t="shared" si="8"/>
        <v>500</v>
      </c>
    </row>
    <row r="207" spans="1:6" ht="15.75" customHeight="1" x14ac:dyDescent="0.25">
      <c r="A207" s="47" t="s">
        <v>165</v>
      </c>
      <c r="B207" s="46"/>
      <c r="C207" s="10">
        <v>1</v>
      </c>
      <c r="D207" s="13">
        <v>0</v>
      </c>
      <c r="E207" s="97">
        <f t="shared" si="8"/>
        <v>1</v>
      </c>
    </row>
    <row r="208" spans="1:6" ht="13.5" customHeight="1" x14ac:dyDescent="0.25">
      <c r="A208" s="47" t="s">
        <v>166</v>
      </c>
      <c r="B208" s="46"/>
      <c r="C208" s="10">
        <v>199</v>
      </c>
      <c r="D208" s="13">
        <v>0</v>
      </c>
      <c r="E208" s="97">
        <f t="shared" si="8"/>
        <v>199</v>
      </c>
    </row>
    <row r="209" spans="1:6" ht="15" customHeight="1" x14ac:dyDescent="0.25">
      <c r="A209" s="47" t="s">
        <v>167</v>
      </c>
      <c r="B209" s="46"/>
      <c r="C209" s="10">
        <v>15</v>
      </c>
      <c r="D209" s="13">
        <v>0</v>
      </c>
      <c r="E209" s="97">
        <f t="shared" si="8"/>
        <v>15</v>
      </c>
    </row>
    <row r="210" spans="1:6" ht="15" customHeight="1" x14ac:dyDescent="0.25">
      <c r="A210" s="11" t="s">
        <v>168</v>
      </c>
      <c r="B210" s="46"/>
      <c r="C210" s="10">
        <v>500</v>
      </c>
      <c r="D210" s="13">
        <v>0</v>
      </c>
      <c r="E210" s="97">
        <f t="shared" si="8"/>
        <v>500</v>
      </c>
    </row>
    <row r="211" spans="1:6" ht="14.25" customHeight="1" x14ac:dyDescent="0.25">
      <c r="A211" s="11" t="s">
        <v>252</v>
      </c>
      <c r="B211" s="46" t="s">
        <v>257</v>
      </c>
      <c r="C211" s="10">
        <v>166.03</v>
      </c>
      <c r="D211" s="86">
        <v>0</v>
      </c>
      <c r="E211" s="97">
        <f t="shared" si="8"/>
        <v>166.03</v>
      </c>
    </row>
    <row r="212" spans="1:6" ht="27" customHeight="1" thickBot="1" x14ac:dyDescent="0.3">
      <c r="A212" s="14" t="s">
        <v>169</v>
      </c>
      <c r="B212" s="38"/>
      <c r="C212" s="16">
        <v>7583.47</v>
      </c>
      <c r="D212" s="16">
        <f>24.46+178.41</f>
        <v>202.87</v>
      </c>
      <c r="E212" s="112">
        <f t="shared" si="8"/>
        <v>7786.34</v>
      </c>
    </row>
    <row r="213" spans="1:6" ht="16.350000000000001" customHeight="1" thickBot="1" x14ac:dyDescent="0.3">
      <c r="A213" s="49" t="s">
        <v>170</v>
      </c>
      <c r="B213" s="43"/>
      <c r="C213" s="35">
        <f>SUM(C215:C216)</f>
        <v>62816</v>
      </c>
      <c r="D213" s="35">
        <f>SUM(D215:D216)</f>
        <v>0</v>
      </c>
      <c r="E213" s="114">
        <f t="shared" si="8"/>
        <v>62816</v>
      </c>
      <c r="F213" s="80"/>
    </row>
    <row r="214" spans="1:6" ht="13.5" customHeight="1" x14ac:dyDescent="0.25">
      <c r="A214" s="50" t="s">
        <v>26</v>
      </c>
      <c r="B214" s="40"/>
      <c r="C214" s="10"/>
      <c r="D214" s="10"/>
      <c r="E214" s="113"/>
    </row>
    <row r="215" spans="1:6" ht="17.25" customHeight="1" x14ac:dyDescent="0.25">
      <c r="A215" s="47" t="s">
        <v>29</v>
      </c>
      <c r="B215" s="42"/>
      <c r="C215" s="10">
        <v>400</v>
      </c>
      <c r="D215" s="13">
        <v>0</v>
      </c>
      <c r="E215" s="97">
        <f>SUM(C215:D215)</f>
        <v>400</v>
      </c>
    </row>
    <row r="216" spans="1:6" ht="15.75" customHeight="1" thickBot="1" x14ac:dyDescent="0.3">
      <c r="A216" s="48" t="s">
        <v>171</v>
      </c>
      <c r="B216" s="38"/>
      <c r="C216" s="21">
        <v>62416</v>
      </c>
      <c r="D216" s="16">
        <v>0</v>
      </c>
      <c r="E216" s="112">
        <f>SUM(C216:D216)</f>
        <v>62416</v>
      </c>
    </row>
    <row r="217" spans="1:6" ht="16.5" customHeight="1" thickBot="1" x14ac:dyDescent="0.3">
      <c r="A217" s="49" t="s">
        <v>172</v>
      </c>
      <c r="B217" s="43"/>
      <c r="C217" s="35">
        <f>SUM(C219:C220)</f>
        <v>23860.5</v>
      </c>
      <c r="D217" s="35">
        <f>SUM(D219:D220)</f>
        <v>-150</v>
      </c>
      <c r="E217" s="114">
        <f>SUM(C217:D217)</f>
        <v>23710.5</v>
      </c>
      <c r="F217" s="80"/>
    </row>
    <row r="218" spans="1:6" ht="15" customHeight="1" x14ac:dyDescent="0.25">
      <c r="A218" s="50" t="s">
        <v>26</v>
      </c>
      <c r="B218" s="40"/>
      <c r="C218" s="10"/>
      <c r="D218" s="10"/>
      <c r="E218" s="113"/>
    </row>
    <row r="219" spans="1:6" ht="15.75" customHeight="1" x14ac:dyDescent="0.25">
      <c r="A219" s="11" t="s">
        <v>29</v>
      </c>
      <c r="B219" s="42"/>
      <c r="C219" s="10">
        <v>100</v>
      </c>
      <c r="D219" s="13">
        <v>0</v>
      </c>
      <c r="E219" s="97">
        <f>SUM(C219:D219)</f>
        <v>100</v>
      </c>
    </row>
    <row r="220" spans="1:6" ht="16.5" customHeight="1" thickBot="1" x14ac:dyDescent="0.3">
      <c r="A220" s="14" t="s">
        <v>173</v>
      </c>
      <c r="B220" s="38"/>
      <c r="C220" s="16">
        <v>23760.5</v>
      </c>
      <c r="D220" s="16">
        <f>-150</f>
        <v>-150</v>
      </c>
      <c r="E220" s="112">
        <f>SUM(C220:D220)</f>
        <v>23610.5</v>
      </c>
    </row>
    <row r="221" spans="1:6" ht="15.75" customHeight="1" thickBot="1" x14ac:dyDescent="0.3">
      <c r="A221" s="57" t="s">
        <v>174</v>
      </c>
      <c r="B221" s="43"/>
      <c r="C221" s="35">
        <f>SUM(C223:C224)</f>
        <v>5804</v>
      </c>
      <c r="D221" s="35">
        <f>SUM(D223:D224)</f>
        <v>0</v>
      </c>
      <c r="E221" s="114">
        <f>SUM(C221:D221)</f>
        <v>5804</v>
      </c>
      <c r="F221" s="80"/>
    </row>
    <row r="222" spans="1:6" ht="13.5" customHeight="1" x14ac:dyDescent="0.25">
      <c r="A222" s="50" t="s">
        <v>26</v>
      </c>
      <c r="B222" s="40"/>
      <c r="C222" s="10"/>
      <c r="D222" s="10"/>
      <c r="E222" s="113"/>
    </row>
    <row r="223" spans="1:6" ht="15.75" customHeight="1" x14ac:dyDescent="0.25">
      <c r="A223" s="47" t="s">
        <v>29</v>
      </c>
      <c r="B223" s="42"/>
      <c r="C223" s="10">
        <v>410</v>
      </c>
      <c r="D223" s="13">
        <v>0</v>
      </c>
      <c r="E223" s="97">
        <f>SUM(C223:D223)</f>
        <v>410</v>
      </c>
    </row>
    <row r="224" spans="1:6" ht="27" customHeight="1" thickBot="1" x14ac:dyDescent="0.3">
      <c r="A224" s="14" t="s">
        <v>175</v>
      </c>
      <c r="B224" s="38"/>
      <c r="C224" s="16">
        <v>5394</v>
      </c>
      <c r="D224" s="16">
        <v>0</v>
      </c>
      <c r="E224" s="112">
        <f>SUM(C224:D224)</f>
        <v>5394</v>
      </c>
    </row>
    <row r="225" spans="1:6" ht="16.5" customHeight="1" thickBot="1" x14ac:dyDescent="0.3">
      <c r="A225" s="58" t="s">
        <v>176</v>
      </c>
      <c r="B225" s="59"/>
      <c r="C225" s="60">
        <f>C24+C33+C38+C46+C50+C55+C132+C144+C153+C193+C196+C213+C217+C221</f>
        <v>1647096.9</v>
      </c>
      <c r="D225" s="60">
        <f>SUM(D24+D33+D38+D46+D50+D55+D132+D144+D153+D193+D196+D213+D217+D221)</f>
        <v>-4298.07</v>
      </c>
      <c r="E225" s="124">
        <f>SUM(C225:D225)</f>
        <v>1642798.8299999998</v>
      </c>
      <c r="F225" s="80"/>
    </row>
    <row r="226" spans="1:6" ht="13.5" customHeight="1" thickBot="1" x14ac:dyDescent="0.3">
      <c r="A226" s="131"/>
      <c r="B226" s="132"/>
      <c r="C226" s="21"/>
      <c r="D226" s="21"/>
      <c r="E226" s="117"/>
    </row>
    <row r="227" spans="1:6" ht="15.75" customHeight="1" thickBot="1" x14ac:dyDescent="0.3">
      <c r="A227" s="58" t="s">
        <v>177</v>
      </c>
      <c r="B227" s="133"/>
      <c r="C227" s="32"/>
      <c r="D227" s="32"/>
      <c r="E227" s="134"/>
    </row>
    <row r="228" spans="1:6" ht="17.25" customHeight="1" thickBot="1" x14ac:dyDescent="0.3">
      <c r="A228" s="49" t="s">
        <v>25</v>
      </c>
      <c r="B228" s="43"/>
      <c r="C228" s="35">
        <f>SUM(C230)</f>
        <v>0</v>
      </c>
      <c r="D228" s="35">
        <f>SUM(D230)</f>
        <v>0</v>
      </c>
      <c r="E228" s="114">
        <f>SUM(C228:D228)</f>
        <v>0</v>
      </c>
      <c r="F228" s="80"/>
    </row>
    <row r="229" spans="1:6" ht="15" customHeight="1" x14ac:dyDescent="0.25">
      <c r="A229" s="50" t="s">
        <v>26</v>
      </c>
      <c r="B229" s="40"/>
      <c r="C229" s="10"/>
      <c r="D229" s="10"/>
      <c r="E229" s="113"/>
    </row>
    <row r="230" spans="1:6" ht="18" customHeight="1" thickBot="1" x14ac:dyDescent="0.3">
      <c r="A230" s="48" t="s">
        <v>178</v>
      </c>
      <c r="B230" s="38"/>
      <c r="C230" s="16">
        <v>0</v>
      </c>
      <c r="D230" s="16">
        <v>0</v>
      </c>
      <c r="E230" s="112">
        <f>SUM(C230:D230)</f>
        <v>0</v>
      </c>
    </row>
    <row r="231" spans="1:6" ht="17.25" customHeight="1" thickBot="1" x14ac:dyDescent="0.3">
      <c r="A231" s="49" t="s">
        <v>179</v>
      </c>
      <c r="B231" s="43"/>
      <c r="C231" s="35">
        <f>SUM(C233:C235)</f>
        <v>320</v>
      </c>
      <c r="D231" s="35">
        <f>SUM(D233:D235)</f>
        <v>0</v>
      </c>
      <c r="E231" s="114">
        <f>SUM(C231:D231)</f>
        <v>320</v>
      </c>
      <c r="F231" s="80"/>
    </row>
    <row r="232" spans="1:6" ht="15" customHeight="1" x14ac:dyDescent="0.25">
      <c r="A232" s="50" t="s">
        <v>26</v>
      </c>
      <c r="B232" s="40"/>
      <c r="C232" s="10"/>
      <c r="D232" s="10"/>
      <c r="E232" s="113"/>
    </row>
    <row r="233" spans="1:6" ht="16.5" customHeight="1" x14ac:dyDescent="0.25">
      <c r="A233" s="47" t="s">
        <v>180</v>
      </c>
      <c r="B233" s="42"/>
      <c r="C233" s="10">
        <v>0</v>
      </c>
      <c r="D233" s="13">
        <v>0</v>
      </c>
      <c r="E233" s="97">
        <f>SUM(C233:D233)</f>
        <v>0</v>
      </c>
    </row>
    <row r="234" spans="1:6" ht="17.25" customHeight="1" x14ac:dyDescent="0.25">
      <c r="A234" s="47" t="s">
        <v>181</v>
      </c>
      <c r="B234" s="42"/>
      <c r="C234" s="10">
        <v>320</v>
      </c>
      <c r="D234" s="86">
        <v>0</v>
      </c>
      <c r="E234" s="97">
        <f>SUM(C234:D234)</f>
        <v>320</v>
      </c>
    </row>
    <row r="235" spans="1:6" ht="17.25" customHeight="1" thickBot="1" x14ac:dyDescent="0.3">
      <c r="A235" s="48" t="s">
        <v>182</v>
      </c>
      <c r="B235" s="38"/>
      <c r="C235" s="21">
        <v>0</v>
      </c>
      <c r="D235" s="94">
        <v>0</v>
      </c>
      <c r="E235" s="112">
        <f>SUM(C235:D235)</f>
        <v>0</v>
      </c>
    </row>
    <row r="236" spans="1:6" ht="16.5" customHeight="1" thickBot="1" x14ac:dyDescent="0.3">
      <c r="A236" s="49" t="s">
        <v>32</v>
      </c>
      <c r="B236" s="43"/>
      <c r="C236" s="35">
        <f>SUM(C238:C245)</f>
        <v>277123.01</v>
      </c>
      <c r="D236" s="35">
        <f>SUM(D238:D245)</f>
        <v>-44.42</v>
      </c>
      <c r="E236" s="114">
        <f>SUM(C236:D236)</f>
        <v>277078.59000000003</v>
      </c>
      <c r="F236" s="80"/>
    </row>
    <row r="237" spans="1:6" ht="15" customHeight="1" x14ac:dyDescent="0.25">
      <c r="A237" s="50" t="s">
        <v>26</v>
      </c>
      <c r="B237" s="40"/>
      <c r="C237" s="10"/>
      <c r="D237" s="10"/>
      <c r="E237" s="113"/>
    </row>
    <row r="238" spans="1:6" ht="15.75" customHeight="1" x14ac:dyDescent="0.25">
      <c r="A238" s="47" t="s">
        <v>183</v>
      </c>
      <c r="B238" s="42"/>
      <c r="C238" s="10">
        <v>800</v>
      </c>
      <c r="D238" s="13">
        <f>-44.42</f>
        <v>-44.42</v>
      </c>
      <c r="E238" s="97">
        <f t="shared" ref="E238:E246" si="9">SUM(C238:D238)</f>
        <v>755.58</v>
      </c>
    </row>
    <row r="239" spans="1:6" ht="17.25" customHeight="1" x14ac:dyDescent="0.25">
      <c r="A239" s="47" t="s">
        <v>184</v>
      </c>
      <c r="B239" s="42"/>
      <c r="C239" s="10">
        <v>1550</v>
      </c>
      <c r="D239" s="13">
        <v>0</v>
      </c>
      <c r="E239" s="97">
        <f t="shared" si="9"/>
        <v>1550</v>
      </c>
    </row>
    <row r="240" spans="1:6" ht="16.5" customHeight="1" x14ac:dyDescent="0.25">
      <c r="A240" s="11" t="s">
        <v>185</v>
      </c>
      <c r="B240" s="42"/>
      <c r="C240" s="10">
        <v>650</v>
      </c>
      <c r="D240" s="13">
        <v>0</v>
      </c>
      <c r="E240" s="97">
        <f t="shared" si="9"/>
        <v>650</v>
      </c>
    </row>
    <row r="241" spans="1:6" ht="17.25" customHeight="1" x14ac:dyDescent="0.25">
      <c r="A241" s="47" t="s">
        <v>186</v>
      </c>
      <c r="B241" s="42"/>
      <c r="C241" s="10">
        <v>1450</v>
      </c>
      <c r="D241" s="13">
        <v>0</v>
      </c>
      <c r="E241" s="97">
        <f t="shared" si="9"/>
        <v>1450</v>
      </c>
    </row>
    <row r="242" spans="1:6" ht="16.5" customHeight="1" x14ac:dyDescent="0.25">
      <c r="A242" s="11" t="s">
        <v>187</v>
      </c>
      <c r="B242" s="42"/>
      <c r="C242" s="13">
        <v>550</v>
      </c>
      <c r="D242" s="13">
        <v>0</v>
      </c>
      <c r="E242" s="97">
        <f t="shared" si="9"/>
        <v>550</v>
      </c>
    </row>
    <row r="243" spans="1:6" ht="26.25" customHeight="1" x14ac:dyDescent="0.25">
      <c r="A243" s="11" t="s">
        <v>188</v>
      </c>
      <c r="B243" s="42"/>
      <c r="C243" s="10">
        <v>14531.5</v>
      </c>
      <c r="D243" s="13">
        <v>0</v>
      </c>
      <c r="E243" s="97">
        <f t="shared" si="9"/>
        <v>14531.5</v>
      </c>
    </row>
    <row r="244" spans="1:6" ht="26.25" customHeight="1" x14ac:dyDescent="0.25">
      <c r="A244" s="11" t="s">
        <v>189</v>
      </c>
      <c r="B244" s="42"/>
      <c r="C244" s="10">
        <v>257591.51</v>
      </c>
      <c r="D244" s="13">
        <v>0</v>
      </c>
      <c r="E244" s="97">
        <f t="shared" si="9"/>
        <v>257591.51</v>
      </c>
    </row>
    <row r="245" spans="1:6" ht="15.75" customHeight="1" thickBot="1" x14ac:dyDescent="0.3">
      <c r="A245" s="48" t="s">
        <v>190</v>
      </c>
      <c r="B245" s="38"/>
      <c r="C245" s="16">
        <v>0</v>
      </c>
      <c r="D245" s="94">
        <v>0</v>
      </c>
      <c r="E245" s="112">
        <f t="shared" si="9"/>
        <v>0</v>
      </c>
    </row>
    <row r="246" spans="1:6" ht="15" customHeight="1" thickBot="1" x14ac:dyDescent="0.3">
      <c r="A246" s="49" t="s">
        <v>40</v>
      </c>
      <c r="B246" s="43"/>
      <c r="C246" s="35">
        <f>SUM(C248:C249)</f>
        <v>12753.65</v>
      </c>
      <c r="D246" s="35">
        <f>SUM(D248:D249)</f>
        <v>6726.99</v>
      </c>
      <c r="E246" s="114">
        <f t="shared" si="9"/>
        <v>19480.64</v>
      </c>
      <c r="F246" s="80"/>
    </row>
    <row r="247" spans="1:6" ht="15.75" customHeight="1" x14ac:dyDescent="0.25">
      <c r="A247" s="50" t="s">
        <v>26</v>
      </c>
      <c r="B247" s="40"/>
      <c r="C247" s="10"/>
      <c r="D247" s="10"/>
      <c r="E247" s="113"/>
    </row>
    <row r="248" spans="1:6" ht="15.75" customHeight="1" x14ac:dyDescent="0.25">
      <c r="A248" s="47" t="s">
        <v>180</v>
      </c>
      <c r="B248" s="42"/>
      <c r="C248" s="10">
        <v>11837.48</v>
      </c>
      <c r="D248" s="13">
        <f>5013+480</f>
        <v>5493</v>
      </c>
      <c r="E248" s="97">
        <f>SUM(C248:D248)</f>
        <v>17330.48</v>
      </c>
    </row>
    <row r="249" spans="1:6" ht="16.5" customHeight="1" thickBot="1" x14ac:dyDescent="0.3">
      <c r="A249" s="14" t="s">
        <v>191</v>
      </c>
      <c r="B249" s="38"/>
      <c r="C249" s="21">
        <v>916.17</v>
      </c>
      <c r="D249" s="16">
        <f>100+1133.99</f>
        <v>1233.99</v>
      </c>
      <c r="E249" s="112">
        <f>SUM(C249:D249)</f>
        <v>2150.16</v>
      </c>
    </row>
    <row r="250" spans="1:6" ht="16.5" customHeight="1" thickBot="1" x14ac:dyDescent="0.3">
      <c r="A250" s="61" t="s">
        <v>42</v>
      </c>
      <c r="B250" s="39"/>
      <c r="C250" s="35">
        <f>SUM(C252:C253)</f>
        <v>0</v>
      </c>
      <c r="D250" s="130">
        <f>SUM(D252:D253)</f>
        <v>0</v>
      </c>
      <c r="E250" s="114">
        <f>SUM(C250:D250)</f>
        <v>0</v>
      </c>
      <c r="F250" s="80"/>
    </row>
    <row r="251" spans="1:6" ht="15" customHeight="1" x14ac:dyDescent="0.25">
      <c r="A251" s="50" t="s">
        <v>26</v>
      </c>
      <c r="B251" s="40"/>
      <c r="C251" s="10"/>
      <c r="D251" s="25"/>
      <c r="E251" s="113"/>
    </row>
    <row r="252" spans="1:6" ht="17.25" customHeight="1" x14ac:dyDescent="0.25">
      <c r="A252" s="47" t="s">
        <v>180</v>
      </c>
      <c r="B252" s="42"/>
      <c r="C252" s="10">
        <v>0</v>
      </c>
      <c r="D252" s="95">
        <v>0</v>
      </c>
      <c r="E252" s="97">
        <f t="shared" ref="E252:E258" si="10">SUM(C252:D252)</f>
        <v>0</v>
      </c>
    </row>
    <row r="253" spans="1:6" ht="17.25" customHeight="1" thickBot="1" x14ac:dyDescent="0.3">
      <c r="A253" s="48" t="s">
        <v>192</v>
      </c>
      <c r="B253" s="38"/>
      <c r="C253" s="21">
        <v>0</v>
      </c>
      <c r="D253" s="129">
        <v>0</v>
      </c>
      <c r="E253" s="112">
        <f t="shared" si="10"/>
        <v>0</v>
      </c>
    </row>
    <row r="254" spans="1:6" ht="15.75" customHeight="1" thickBot="1" x14ac:dyDescent="0.3">
      <c r="A254" s="49" t="s">
        <v>45</v>
      </c>
      <c r="B254" s="43"/>
      <c r="C254" s="35">
        <f>SUM(C256:C257)</f>
        <v>1415</v>
      </c>
      <c r="D254" s="35">
        <f>SUM(D256:D257)</f>
        <v>130</v>
      </c>
      <c r="E254" s="114">
        <f t="shared" si="10"/>
        <v>1545</v>
      </c>
      <c r="F254" s="80"/>
    </row>
    <row r="255" spans="1:6" ht="15.75" customHeight="1" x14ac:dyDescent="0.25">
      <c r="A255" s="50" t="s">
        <v>26</v>
      </c>
      <c r="B255" s="40"/>
      <c r="C255" s="10"/>
      <c r="D255" s="10"/>
      <c r="E255" s="113">
        <f t="shared" si="10"/>
        <v>0</v>
      </c>
    </row>
    <row r="256" spans="1:6" ht="16.5" customHeight="1" x14ac:dyDescent="0.25">
      <c r="A256" s="47" t="s">
        <v>180</v>
      </c>
      <c r="B256" s="42"/>
      <c r="C256" s="10">
        <v>1415</v>
      </c>
      <c r="D256" s="13">
        <v>130</v>
      </c>
      <c r="E256" s="97">
        <f t="shared" si="10"/>
        <v>1545</v>
      </c>
    </row>
    <row r="257" spans="1:6" ht="15" customHeight="1" thickBot="1" x14ac:dyDescent="0.3">
      <c r="A257" s="48" t="s">
        <v>193</v>
      </c>
      <c r="B257" s="38"/>
      <c r="C257" s="16">
        <v>0</v>
      </c>
      <c r="D257" s="16">
        <v>0</v>
      </c>
      <c r="E257" s="112">
        <f t="shared" si="10"/>
        <v>0</v>
      </c>
    </row>
    <row r="258" spans="1:6" ht="16.350000000000001" customHeight="1" thickBot="1" x14ac:dyDescent="0.3">
      <c r="A258" s="49" t="s">
        <v>108</v>
      </c>
      <c r="B258" s="43"/>
      <c r="C258" s="35">
        <f>SUM(C260:C261)</f>
        <v>73386</v>
      </c>
      <c r="D258" s="35">
        <f>SUM(D260:D261)</f>
        <v>0</v>
      </c>
      <c r="E258" s="114">
        <f t="shared" si="10"/>
        <v>73386</v>
      </c>
      <c r="F258" s="80"/>
    </row>
    <row r="259" spans="1:6" ht="12.75" customHeight="1" x14ac:dyDescent="0.25">
      <c r="A259" s="50" t="s">
        <v>26</v>
      </c>
      <c r="B259" s="40"/>
      <c r="C259" s="10"/>
      <c r="D259" s="10"/>
      <c r="E259" s="113"/>
    </row>
    <row r="260" spans="1:6" ht="15.75" customHeight="1" x14ac:dyDescent="0.25">
      <c r="A260" s="47" t="s">
        <v>180</v>
      </c>
      <c r="B260" s="42"/>
      <c r="C260" s="10">
        <v>73386</v>
      </c>
      <c r="D260" s="13">
        <v>0</v>
      </c>
      <c r="E260" s="97">
        <f>SUM(C260:D260)</f>
        <v>73386</v>
      </c>
    </row>
    <row r="261" spans="1:6" ht="26.25" customHeight="1" thickBot="1" x14ac:dyDescent="0.3">
      <c r="A261" s="14" t="s">
        <v>194</v>
      </c>
      <c r="B261" s="38"/>
      <c r="C261" s="16">
        <v>0</v>
      </c>
      <c r="D261" s="94">
        <v>0</v>
      </c>
      <c r="E261" s="112">
        <f>SUM(C261:D261)</f>
        <v>0</v>
      </c>
    </row>
    <row r="262" spans="1:6" ht="15.75" customHeight="1" thickBot="1" x14ac:dyDescent="0.3">
      <c r="A262" s="49" t="s">
        <v>115</v>
      </c>
      <c r="B262" s="43"/>
      <c r="C262" s="35">
        <f>SUM(C264:C269)</f>
        <v>11924.69</v>
      </c>
      <c r="D262" s="128">
        <f>SUM(D264:D269)</f>
        <v>-16.579999999999998</v>
      </c>
      <c r="E262" s="114">
        <f>SUM(C262:D262)</f>
        <v>11908.11</v>
      </c>
      <c r="F262" s="80"/>
    </row>
    <row r="263" spans="1:6" ht="13.5" customHeight="1" x14ac:dyDescent="0.25">
      <c r="A263" s="50" t="s">
        <v>26</v>
      </c>
      <c r="B263" s="40"/>
      <c r="C263" s="10"/>
      <c r="D263" s="87"/>
      <c r="E263" s="113"/>
    </row>
    <row r="264" spans="1:6" ht="15" customHeight="1" x14ac:dyDescent="0.25">
      <c r="A264" s="47" t="s">
        <v>180</v>
      </c>
      <c r="B264" s="42"/>
      <c r="C264" s="10">
        <v>1224.69</v>
      </c>
      <c r="D264" s="86">
        <f>-16.58</f>
        <v>-16.579999999999998</v>
      </c>
      <c r="E264" s="97">
        <f t="shared" ref="E264:E270" si="11">SUM(C264:D264)</f>
        <v>1208.1100000000001</v>
      </c>
    </row>
    <row r="265" spans="1:6" ht="27.75" customHeight="1" x14ac:dyDescent="0.25">
      <c r="A265" s="11" t="s">
        <v>196</v>
      </c>
      <c r="B265" s="46" t="s">
        <v>117</v>
      </c>
      <c r="C265" s="10">
        <v>700</v>
      </c>
      <c r="D265" s="86">
        <v>0</v>
      </c>
      <c r="E265" s="97">
        <f t="shared" si="11"/>
        <v>700</v>
      </c>
    </row>
    <row r="266" spans="1:6" ht="26.25" customHeight="1" x14ac:dyDescent="0.25">
      <c r="A266" s="11" t="s">
        <v>249</v>
      </c>
      <c r="B266" s="46" t="s">
        <v>123</v>
      </c>
      <c r="C266" s="10">
        <v>9400</v>
      </c>
      <c r="D266" s="86">
        <v>0</v>
      </c>
      <c r="E266" s="97">
        <f t="shared" si="11"/>
        <v>9400</v>
      </c>
    </row>
    <row r="267" spans="1:6" ht="16.5" customHeight="1" x14ac:dyDescent="0.25">
      <c r="A267" s="11" t="s">
        <v>197</v>
      </c>
      <c r="B267" s="46" t="s">
        <v>258</v>
      </c>
      <c r="C267" s="10">
        <v>400</v>
      </c>
      <c r="D267" s="86">
        <v>0</v>
      </c>
      <c r="E267" s="97">
        <f t="shared" si="11"/>
        <v>400</v>
      </c>
    </row>
    <row r="268" spans="1:6" ht="24.75" customHeight="1" x14ac:dyDescent="0.25">
      <c r="A268" s="11" t="s">
        <v>253</v>
      </c>
      <c r="B268" s="46" t="s">
        <v>35</v>
      </c>
      <c r="C268" s="10">
        <v>200</v>
      </c>
      <c r="D268" s="86">
        <v>0</v>
      </c>
      <c r="E268" s="97">
        <f t="shared" si="11"/>
        <v>200</v>
      </c>
    </row>
    <row r="269" spans="1:6" ht="27.75" customHeight="1" thickBot="1" x14ac:dyDescent="0.3">
      <c r="A269" s="14" t="s">
        <v>198</v>
      </c>
      <c r="B269" s="38"/>
      <c r="C269" s="16">
        <v>0</v>
      </c>
      <c r="D269" s="94">
        <v>0</v>
      </c>
      <c r="E269" s="112">
        <f t="shared" si="11"/>
        <v>0</v>
      </c>
    </row>
    <row r="270" spans="1:6" ht="13.5" customHeight="1" thickBot="1" x14ac:dyDescent="0.3">
      <c r="A270" s="49" t="s">
        <v>122</v>
      </c>
      <c r="B270" s="43"/>
      <c r="C270" s="35">
        <f>SUM(C272:C273)</f>
        <v>1000</v>
      </c>
      <c r="D270" s="35">
        <f>SUM(D272:D273)</f>
        <v>0</v>
      </c>
      <c r="E270" s="114">
        <f t="shared" si="11"/>
        <v>1000</v>
      </c>
      <c r="F270" s="80"/>
    </row>
    <row r="271" spans="1:6" ht="13.5" customHeight="1" x14ac:dyDescent="0.25">
      <c r="A271" s="50" t="s">
        <v>26</v>
      </c>
      <c r="B271" s="40"/>
      <c r="C271" s="10"/>
      <c r="D271" s="10"/>
      <c r="E271" s="113"/>
    </row>
    <row r="272" spans="1:6" ht="15" customHeight="1" x14ac:dyDescent="0.25">
      <c r="A272" s="11" t="s">
        <v>199</v>
      </c>
      <c r="B272" s="46" t="s">
        <v>231</v>
      </c>
      <c r="C272" s="10">
        <v>1000</v>
      </c>
      <c r="D272" s="13">
        <v>0</v>
      </c>
      <c r="E272" s="97">
        <f>SUM(C272:D272)</f>
        <v>1000</v>
      </c>
    </row>
    <row r="273" spans="1:6" ht="17.25" customHeight="1" thickBot="1" x14ac:dyDescent="0.3">
      <c r="A273" s="48" t="s">
        <v>200</v>
      </c>
      <c r="B273" s="38"/>
      <c r="C273" s="21">
        <v>0</v>
      </c>
      <c r="D273" s="94">
        <v>0</v>
      </c>
      <c r="E273" s="112">
        <f>SUM(C273:D273)</f>
        <v>0</v>
      </c>
    </row>
    <row r="274" spans="1:6" ht="15.75" customHeight="1" thickBot="1" x14ac:dyDescent="0.3">
      <c r="A274" s="49" t="s">
        <v>155</v>
      </c>
      <c r="B274" s="43"/>
      <c r="C274" s="35">
        <f>SUM(C276:C280)</f>
        <v>297185</v>
      </c>
      <c r="D274" s="35">
        <f>SUM(D276:D280)</f>
        <v>-1319</v>
      </c>
      <c r="E274" s="114">
        <f>SUM(C274:D274)</f>
        <v>295866</v>
      </c>
      <c r="F274" s="80"/>
    </row>
    <row r="275" spans="1:6" ht="15" customHeight="1" x14ac:dyDescent="0.25">
      <c r="A275" s="50" t="s">
        <v>26</v>
      </c>
      <c r="B275" s="40"/>
      <c r="C275" s="10"/>
      <c r="D275" s="10"/>
      <c r="E275" s="113"/>
    </row>
    <row r="276" spans="1:6" ht="15.75" customHeight="1" x14ac:dyDescent="0.25">
      <c r="A276" s="47" t="s">
        <v>180</v>
      </c>
      <c r="B276" s="42"/>
      <c r="C276" s="10">
        <v>122529</v>
      </c>
      <c r="D276" s="13">
        <f>16231+13488</f>
        <v>29719</v>
      </c>
      <c r="E276" s="97">
        <f t="shared" ref="E276:E281" si="12">SUM(C276:D276)</f>
        <v>152248</v>
      </c>
    </row>
    <row r="277" spans="1:6" ht="14.25" customHeight="1" x14ac:dyDescent="0.25">
      <c r="A277" s="11" t="s">
        <v>201</v>
      </c>
      <c r="B277" s="42"/>
      <c r="C277" s="10">
        <v>1000</v>
      </c>
      <c r="D277" s="13">
        <v>0</v>
      </c>
      <c r="E277" s="97">
        <f t="shared" si="12"/>
        <v>1000</v>
      </c>
    </row>
    <row r="278" spans="1:6" ht="16.5" customHeight="1" x14ac:dyDescent="0.25">
      <c r="A278" s="47" t="s">
        <v>202</v>
      </c>
      <c r="B278" s="42"/>
      <c r="C278" s="10">
        <v>170656</v>
      </c>
      <c r="D278" s="13">
        <f>-16836-13552-650</f>
        <v>-31038</v>
      </c>
      <c r="E278" s="97">
        <f t="shared" si="12"/>
        <v>139618</v>
      </c>
    </row>
    <row r="279" spans="1:6" ht="26.25" customHeight="1" x14ac:dyDescent="0.25">
      <c r="A279" s="11" t="s">
        <v>195</v>
      </c>
      <c r="B279" s="42"/>
      <c r="C279" s="10">
        <v>3000</v>
      </c>
      <c r="D279" s="13">
        <v>0</v>
      </c>
      <c r="E279" s="97">
        <f t="shared" si="12"/>
        <v>3000</v>
      </c>
    </row>
    <row r="280" spans="1:6" ht="15.75" customHeight="1" thickBot="1" x14ac:dyDescent="0.3">
      <c r="A280" s="48" t="s">
        <v>203</v>
      </c>
      <c r="B280" s="38"/>
      <c r="C280" s="16">
        <v>0</v>
      </c>
      <c r="D280" s="94">
        <v>0</v>
      </c>
      <c r="E280" s="112">
        <f t="shared" si="12"/>
        <v>0</v>
      </c>
    </row>
    <row r="281" spans="1:6" ht="15" customHeight="1" thickBot="1" x14ac:dyDescent="0.3">
      <c r="A281" s="49" t="s">
        <v>157</v>
      </c>
      <c r="B281" s="43"/>
      <c r="C281" s="35">
        <f>SUM(C283:C286)</f>
        <v>6012.4</v>
      </c>
      <c r="D281" s="35">
        <f>SUM(D283:D286)</f>
        <v>0</v>
      </c>
      <c r="E281" s="114">
        <f t="shared" si="12"/>
        <v>6012.4</v>
      </c>
      <c r="F281" s="80"/>
    </row>
    <row r="282" spans="1:6" ht="14.25" customHeight="1" x14ac:dyDescent="0.25">
      <c r="A282" s="50" t="s">
        <v>26</v>
      </c>
      <c r="B282" s="40"/>
      <c r="C282" s="10"/>
      <c r="D282" s="10"/>
      <c r="E282" s="113"/>
    </row>
    <row r="283" spans="1:6" ht="15" customHeight="1" x14ac:dyDescent="0.25">
      <c r="A283" s="47" t="s">
        <v>205</v>
      </c>
      <c r="B283" s="42"/>
      <c r="C283" s="10">
        <v>1000</v>
      </c>
      <c r="D283" s="13">
        <v>0</v>
      </c>
      <c r="E283" s="97">
        <f>SUM(C283:D283)</f>
        <v>1000</v>
      </c>
    </row>
    <row r="284" spans="1:6" ht="15" customHeight="1" x14ac:dyDescent="0.25">
      <c r="A284" s="47" t="s">
        <v>180</v>
      </c>
      <c r="B284" s="42"/>
      <c r="C284" s="10">
        <v>3000</v>
      </c>
      <c r="D284" s="13">
        <v>0</v>
      </c>
      <c r="E284" s="97">
        <f>SUM(C284:D284)</f>
        <v>3000</v>
      </c>
    </row>
    <row r="285" spans="1:6" ht="25.5" customHeight="1" x14ac:dyDescent="0.25">
      <c r="A285" s="11" t="s">
        <v>206</v>
      </c>
      <c r="B285" s="46" t="s">
        <v>255</v>
      </c>
      <c r="C285" s="10">
        <v>2012.4</v>
      </c>
      <c r="D285" s="13">
        <v>0</v>
      </c>
      <c r="E285" s="97">
        <f>SUM(C285:D285)</f>
        <v>2012.4</v>
      </c>
    </row>
    <row r="286" spans="1:6" ht="27.75" customHeight="1" thickBot="1" x14ac:dyDescent="0.3">
      <c r="A286" s="14" t="s">
        <v>207</v>
      </c>
      <c r="B286" s="38"/>
      <c r="C286" s="21">
        <v>0</v>
      </c>
      <c r="D286" s="94">
        <v>0</v>
      </c>
      <c r="E286" s="112">
        <f>SUM(C286:D286)</f>
        <v>0</v>
      </c>
    </row>
    <row r="287" spans="1:6" ht="14.25" customHeight="1" thickBot="1" x14ac:dyDescent="0.3">
      <c r="A287" s="61" t="s">
        <v>170</v>
      </c>
      <c r="B287" s="39"/>
      <c r="C287" s="35">
        <f>SUM(C289)</f>
        <v>0</v>
      </c>
      <c r="D287" s="35">
        <f>SUM(D289)</f>
        <v>0</v>
      </c>
      <c r="E287" s="114">
        <f>SUM(C287:D287)</f>
        <v>0</v>
      </c>
      <c r="F287" s="80"/>
    </row>
    <row r="288" spans="1:6" ht="14.25" customHeight="1" x14ac:dyDescent="0.25">
      <c r="A288" s="50" t="s">
        <v>26</v>
      </c>
      <c r="B288" s="40"/>
      <c r="C288" s="10"/>
      <c r="D288" s="10"/>
      <c r="E288" s="113"/>
    </row>
    <row r="289" spans="1:6" ht="15.75" customHeight="1" thickBot="1" x14ac:dyDescent="0.3">
      <c r="A289" s="48" t="s">
        <v>180</v>
      </c>
      <c r="B289" s="38"/>
      <c r="C289" s="21">
        <v>0</v>
      </c>
      <c r="D289" s="16">
        <v>0</v>
      </c>
      <c r="E289" s="112">
        <f>SUM(C289:D289)</f>
        <v>0</v>
      </c>
    </row>
    <row r="290" spans="1:6" ht="13.5" customHeight="1" thickBot="1" x14ac:dyDescent="0.3">
      <c r="A290" s="49" t="s">
        <v>172</v>
      </c>
      <c r="B290" s="43"/>
      <c r="C290" s="35">
        <f>SUM(C292)</f>
        <v>23683.5</v>
      </c>
      <c r="D290" s="35">
        <f>SUM(D292)</f>
        <v>150</v>
      </c>
      <c r="E290" s="114">
        <f>SUM(C290:D290)</f>
        <v>23833.5</v>
      </c>
      <c r="F290" s="80"/>
    </row>
    <row r="291" spans="1:6" ht="14.25" customHeight="1" x14ac:dyDescent="0.25">
      <c r="A291" s="50" t="s">
        <v>26</v>
      </c>
      <c r="B291" s="40"/>
      <c r="C291" s="10"/>
      <c r="D291" s="10"/>
      <c r="E291" s="113"/>
    </row>
    <row r="292" spans="1:6" ht="18" customHeight="1" thickBot="1" x14ac:dyDescent="0.3">
      <c r="A292" s="48" t="s">
        <v>180</v>
      </c>
      <c r="B292" s="38"/>
      <c r="C292" s="21">
        <v>23683.5</v>
      </c>
      <c r="D292" s="16">
        <v>150</v>
      </c>
      <c r="E292" s="112">
        <f>SUM(C292:D292)</f>
        <v>23833.5</v>
      </c>
    </row>
    <row r="293" spans="1:6" ht="16.5" customHeight="1" thickBot="1" x14ac:dyDescent="0.3">
      <c r="A293" s="57" t="s">
        <v>174</v>
      </c>
      <c r="B293" s="43"/>
      <c r="C293" s="35">
        <f>SUM(C295:C296)</f>
        <v>1000</v>
      </c>
      <c r="D293" s="35">
        <f>SUM(D295:D296)</f>
        <v>0</v>
      </c>
      <c r="E293" s="114">
        <f>SUM(C293:D293)</f>
        <v>1000</v>
      </c>
      <c r="F293" s="80"/>
    </row>
    <row r="294" spans="1:6" ht="16.5" customHeight="1" x14ac:dyDescent="0.25">
      <c r="A294" s="50" t="s">
        <v>26</v>
      </c>
      <c r="B294" s="40"/>
      <c r="C294" s="10"/>
      <c r="D294" s="10"/>
      <c r="E294" s="113"/>
    </row>
    <row r="295" spans="1:6" ht="17.25" customHeight="1" x14ac:dyDescent="0.25">
      <c r="A295" s="47" t="s">
        <v>180</v>
      </c>
      <c r="B295" s="42"/>
      <c r="C295" s="10">
        <v>0</v>
      </c>
      <c r="D295" s="13">
        <v>0</v>
      </c>
      <c r="E295" s="97">
        <f>SUM(C295:D295)</f>
        <v>0</v>
      </c>
    </row>
    <row r="296" spans="1:6" ht="27.75" customHeight="1" thickBot="1" x14ac:dyDescent="0.3">
      <c r="A296" s="69" t="s">
        <v>208</v>
      </c>
      <c r="B296" s="68" t="s">
        <v>231</v>
      </c>
      <c r="C296" s="21">
        <v>1000</v>
      </c>
      <c r="D296" s="16">
        <v>0</v>
      </c>
      <c r="E296" s="112">
        <f>SUM(C296:D296)</f>
        <v>1000</v>
      </c>
    </row>
    <row r="297" spans="1:6" ht="17.25" customHeight="1" thickBot="1" x14ac:dyDescent="0.3">
      <c r="A297" s="58" t="s">
        <v>209</v>
      </c>
      <c r="B297" s="59"/>
      <c r="C297" s="60">
        <f>C228+C231+C236+C246+C250+C254+C258+C262+C270+C274+C281+C287+C290+C293</f>
        <v>705803.25000000012</v>
      </c>
      <c r="D297" s="60">
        <f>SUM(D228+D231+D236+D246+D250+D254+D258+D262+D270+D274+D281+D287+D290+D293)</f>
        <v>5626.99</v>
      </c>
      <c r="E297" s="124">
        <f>SUM(C297:D297)</f>
        <v>711430.24000000011</v>
      </c>
      <c r="F297" s="80"/>
    </row>
    <row r="298" spans="1:6" ht="18" customHeight="1" thickBot="1" x14ac:dyDescent="0.3">
      <c r="A298" s="126" t="s">
        <v>210</v>
      </c>
      <c r="B298" s="127"/>
      <c r="C298" s="60">
        <f>C225+C297</f>
        <v>2352900.15</v>
      </c>
      <c r="D298" s="60">
        <f>SUM(D225+D297)</f>
        <v>1328.92</v>
      </c>
      <c r="E298" s="124">
        <f>SUM(C298:D298)</f>
        <v>2354229.0699999998</v>
      </c>
      <c r="F298" s="80"/>
    </row>
    <row r="299" spans="1:6" ht="12.75" customHeight="1" thickBot="1" x14ac:dyDescent="0.3">
      <c r="A299" s="143"/>
      <c r="B299" s="144"/>
      <c r="C299" s="145"/>
      <c r="D299" s="145"/>
      <c r="E299" s="146"/>
    </row>
    <row r="300" spans="1:6" ht="16.5" customHeight="1" thickBot="1" x14ac:dyDescent="0.3">
      <c r="A300" s="22" t="s">
        <v>211</v>
      </c>
      <c r="B300" s="62"/>
      <c r="C300" s="24"/>
      <c r="D300" s="24"/>
      <c r="E300" s="120"/>
    </row>
    <row r="301" spans="1:6" ht="15" customHeight="1" x14ac:dyDescent="0.25">
      <c r="A301" s="8" t="s">
        <v>212</v>
      </c>
      <c r="B301" s="40"/>
      <c r="C301" s="10">
        <v>12800</v>
      </c>
      <c r="D301" s="10">
        <v>0</v>
      </c>
      <c r="E301" s="113">
        <f t="shared" ref="E301:E309" si="13">SUM(C301:D301)</f>
        <v>12800</v>
      </c>
    </row>
    <row r="302" spans="1:6" ht="25.5" customHeight="1" x14ac:dyDescent="0.25">
      <c r="A302" s="11" t="s">
        <v>213</v>
      </c>
      <c r="B302" s="42"/>
      <c r="C302" s="10">
        <v>0</v>
      </c>
      <c r="D302" s="86">
        <v>0</v>
      </c>
      <c r="E302" s="97">
        <f t="shared" si="13"/>
        <v>0</v>
      </c>
    </row>
    <row r="303" spans="1:6" ht="14.25" customHeight="1" x14ac:dyDescent="0.25">
      <c r="A303" s="11" t="s">
        <v>214</v>
      </c>
      <c r="B303" s="42"/>
      <c r="C303" s="10">
        <v>0</v>
      </c>
      <c r="D303" s="86">
        <v>0</v>
      </c>
      <c r="E303" s="97">
        <f t="shared" si="13"/>
        <v>0</v>
      </c>
    </row>
    <row r="304" spans="1:6" ht="15" customHeight="1" x14ac:dyDescent="0.25">
      <c r="A304" s="11" t="s">
        <v>215</v>
      </c>
      <c r="B304" s="42"/>
      <c r="C304" s="10">
        <v>5451</v>
      </c>
      <c r="D304" s="86">
        <v>0</v>
      </c>
      <c r="E304" s="97">
        <f t="shared" si="13"/>
        <v>5451</v>
      </c>
    </row>
    <row r="305" spans="1:6" ht="15" customHeight="1" x14ac:dyDescent="0.25">
      <c r="A305" s="11" t="s">
        <v>216</v>
      </c>
      <c r="B305" s="42"/>
      <c r="C305" s="10">
        <v>0</v>
      </c>
      <c r="D305" s="86">
        <v>0</v>
      </c>
      <c r="E305" s="97">
        <f t="shared" si="13"/>
        <v>0</v>
      </c>
    </row>
    <row r="306" spans="1:6" ht="15" customHeight="1" x14ac:dyDescent="0.25">
      <c r="A306" s="11" t="s">
        <v>217</v>
      </c>
      <c r="B306" s="42"/>
      <c r="C306" s="10">
        <v>0</v>
      </c>
      <c r="D306" s="86">
        <v>0</v>
      </c>
      <c r="E306" s="97">
        <f t="shared" si="13"/>
        <v>0</v>
      </c>
    </row>
    <row r="307" spans="1:6" ht="14.25" customHeight="1" thickBot="1" x14ac:dyDescent="0.3">
      <c r="A307" s="14" t="s">
        <v>218</v>
      </c>
      <c r="B307" s="38"/>
      <c r="C307" s="21">
        <v>73897</v>
      </c>
      <c r="D307" s="94">
        <v>0</v>
      </c>
      <c r="E307" s="112">
        <f t="shared" si="13"/>
        <v>73897</v>
      </c>
    </row>
    <row r="308" spans="1:6" ht="17.25" customHeight="1" thickBot="1" x14ac:dyDescent="0.3">
      <c r="A308" s="22" t="s">
        <v>219</v>
      </c>
      <c r="B308" s="63"/>
      <c r="C308" s="91">
        <f>SUM(C301:C307)</f>
        <v>92148</v>
      </c>
      <c r="D308" s="121">
        <f>SUM(D301:D307)</f>
        <v>0</v>
      </c>
      <c r="E308" s="119">
        <f t="shared" si="13"/>
        <v>92148</v>
      </c>
      <c r="F308" s="80"/>
    </row>
    <row r="309" spans="1:6" ht="18.75" customHeight="1" thickBot="1" x14ac:dyDescent="0.3">
      <c r="A309" s="28" t="s">
        <v>220</v>
      </c>
      <c r="B309" s="64"/>
      <c r="C309" s="92">
        <f>C298+C308</f>
        <v>2445048.15</v>
      </c>
      <c r="D309" s="122">
        <f>SUM(D298+D308)</f>
        <v>1328.92</v>
      </c>
      <c r="E309" s="123">
        <f t="shared" si="13"/>
        <v>2446377.0699999998</v>
      </c>
      <c r="F309" s="80"/>
    </row>
    <row r="310" spans="1:6" ht="12.75" customHeight="1" thickBot="1" x14ac:dyDescent="0.3">
      <c r="A310" s="135"/>
      <c r="B310" s="125"/>
      <c r="C310" s="21"/>
      <c r="D310" s="116"/>
      <c r="E310" s="117"/>
    </row>
    <row r="311" spans="1:6" ht="29.25" customHeight="1" thickBot="1" x14ac:dyDescent="0.3">
      <c r="A311" s="22" t="s">
        <v>221</v>
      </c>
      <c r="B311" s="62"/>
      <c r="C311" s="24"/>
      <c r="D311" s="118"/>
      <c r="E311" s="120"/>
    </row>
    <row r="312" spans="1:6" ht="16.5" customHeight="1" thickBot="1" x14ac:dyDescent="0.3">
      <c r="A312" s="151" t="s">
        <v>222</v>
      </c>
      <c r="B312" s="152"/>
      <c r="C312" s="145">
        <v>0</v>
      </c>
      <c r="D312" s="153">
        <v>0</v>
      </c>
      <c r="E312" s="146">
        <f t="shared" ref="E312:E313" si="14">SUM(C312:D312)</f>
        <v>0</v>
      </c>
    </row>
    <row r="313" spans="1:6" ht="30.75" thickBot="1" x14ac:dyDescent="0.3">
      <c r="A313" s="22" t="s">
        <v>223</v>
      </c>
      <c r="B313" s="63"/>
      <c r="C313" s="91">
        <f>SUM(C312)</f>
        <v>0</v>
      </c>
      <c r="D313" s="121">
        <v>0</v>
      </c>
      <c r="E313" s="119">
        <f t="shared" si="14"/>
        <v>0</v>
      </c>
    </row>
    <row r="314" spans="1:6" ht="9" customHeight="1" x14ac:dyDescent="0.25"/>
    <row r="315" spans="1:6" ht="11.25" customHeight="1" x14ac:dyDescent="0.25">
      <c r="A315" s="65"/>
      <c r="B315" s="65"/>
    </row>
    <row r="316" spans="1:6" hidden="1" x14ac:dyDescent="0.25">
      <c r="A316" s="65"/>
      <c r="B316" s="65"/>
    </row>
  </sheetData>
  <sheetProtection algorithmName="SHA-512" hashValue="xH/MuGUyAmZY+G9pMbeiq9U2VJoq9x2D+SwBlRnIW8C4vY0BwD0wka4ylNxt1CXPvSPGF5s8xCKeODAtJjTzkw==" saltValue="JJ8jmykcRtQxHQYZ0tcx1w==" spinCount="100000" sheet="1" objects="1" scenarios="1"/>
  <pageMargins left="0.6692913385826772" right="0.6692913385826772" top="0.9055118110236221" bottom="0.78740157480314965" header="0.31496062992125984" footer="0.31496062992125984"/>
  <pageSetup paperSize="9" orientation="landscape" r:id="rId1"/>
  <headerFooter>
    <oddHeader xml:space="preserve">&amp;L&amp;"-,Tučné"Statutární město
Frýdek-Místek&amp;C&amp;"-,Tučné"Závazné ukazatele upraveného rozpočtu pro rok 2025 po RO RM č. 1 - 22 
&amp;"-,Obyčejné"Zpracovala: Mgr. Andrea Oháňková, FO
&amp;RStrana &amp;P
celkem 15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ZU rozpočtu r.2025 a RO RM 1-22</vt:lpstr>
      <vt:lpstr>'ZU rozpočtu r.2025 a RO RM 1-22'!Názvy_tisku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OBORNÁ</dc:creator>
  <cp:lastModifiedBy>Ilona Oborná</cp:lastModifiedBy>
  <cp:lastPrinted>2025-02-20T07:26:42Z</cp:lastPrinted>
  <dcterms:created xsi:type="dcterms:W3CDTF">2024-01-31T13:47:41Z</dcterms:created>
  <dcterms:modified xsi:type="dcterms:W3CDTF">2025-02-20T08:04:23Z</dcterms:modified>
</cp:coreProperties>
</file>